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006396\Desktop\"/>
    </mc:Choice>
  </mc:AlternateContent>
  <xr:revisionPtr revIDLastSave="0" documentId="13_ncr:1_{2B80FDD5-A322-404E-8F83-64EDDE9A4ED0}" xr6:coauthVersionLast="47" xr6:coauthVersionMax="47" xr10:uidLastSave="{00000000-0000-0000-0000-000000000000}"/>
  <workbookProtection workbookAlgorithmName="SHA-512" workbookHashValue="e8AYJn2rtWjeTKi3oDzyMiehXAapA2rWpki68s8S6tIDdtBD008eiEyWoO8TzYkxmnYAMHvD8wklnL5I6S0C9g==" workbookSaltValue="PqcyP6qDvSWOTKYqsLdTBA==" workbookSpinCount="100000" lockStructure="1"/>
  <bookViews>
    <workbookView xWindow="-120" yWindow="-120" windowWidth="29040" windowHeight="15720" xr2:uid="{00000000-000D-0000-FFFF-FFFF00000000}"/>
  </bookViews>
  <sheets>
    <sheet name="高槻市" sheetId="1" r:id="rId1"/>
  </sheets>
  <definedNames>
    <definedName name="_xlnm.Print_Area" localSheetId="0">高槻市!$B$2:$I$22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56" i="1" l="1"/>
  <c r="Q156" i="1" s="1"/>
  <c r="P155" i="1"/>
  <c r="Q155" i="1" s="1"/>
  <c r="P154" i="1"/>
  <c r="Q154" i="1" s="1"/>
  <c r="P153" i="1"/>
  <c r="Q153" i="1" s="1"/>
  <c r="P152" i="1"/>
  <c r="Q152" i="1" s="1"/>
  <c r="Q157" i="1" s="1"/>
  <c r="G10" i="1" s="1"/>
  <c r="P147" i="1"/>
  <c r="Q147" i="1" s="1"/>
  <c r="P146" i="1"/>
  <c r="Q146" i="1" s="1"/>
  <c r="P145" i="1"/>
  <c r="Q145" i="1" s="1"/>
  <c r="P144" i="1"/>
  <c r="Q144" i="1" s="1"/>
  <c r="P143" i="1"/>
  <c r="Q143" i="1" s="1"/>
  <c r="P142" i="1"/>
  <c r="Q142" i="1" s="1"/>
  <c r="P141" i="1"/>
  <c r="Q141" i="1" s="1"/>
  <c r="P140" i="1"/>
  <c r="Q140" i="1" s="1"/>
  <c r="P139" i="1"/>
  <c r="Q139" i="1" s="1"/>
  <c r="P138" i="1"/>
  <c r="Q138" i="1" s="1"/>
  <c r="P137" i="1"/>
  <c r="Q137" i="1" s="1"/>
  <c r="P136" i="1"/>
  <c r="Q136" i="1" s="1"/>
  <c r="P135" i="1"/>
  <c r="Q135" i="1" s="1"/>
  <c r="P134" i="1"/>
  <c r="Q134" i="1" s="1"/>
  <c r="Q133" i="1"/>
  <c r="Q117" i="1"/>
  <c r="P117" i="1"/>
  <c r="P116" i="1"/>
  <c r="Q116" i="1" s="1"/>
  <c r="P115" i="1"/>
  <c r="Q115" i="1" s="1"/>
  <c r="P114" i="1"/>
  <c r="Q114" i="1" s="1"/>
  <c r="P113" i="1"/>
  <c r="Q113" i="1" s="1"/>
  <c r="Q118" i="1" s="1"/>
  <c r="F10" i="1" s="1"/>
  <c r="P108" i="1"/>
  <c r="Q108" i="1" s="1"/>
  <c r="P107" i="1"/>
  <c r="Q107" i="1" s="1"/>
  <c r="P106" i="1"/>
  <c r="Q106" i="1" s="1"/>
  <c r="P105" i="1"/>
  <c r="Q105" i="1" s="1"/>
  <c r="P104" i="1"/>
  <c r="Q104" i="1" s="1"/>
  <c r="P103" i="1"/>
  <c r="Q103" i="1" s="1"/>
  <c r="P102" i="1"/>
  <c r="Q102" i="1" s="1"/>
  <c r="P101" i="1"/>
  <c r="Q101" i="1" s="1"/>
  <c r="P100" i="1"/>
  <c r="Q100" i="1" s="1"/>
  <c r="Q99" i="1"/>
  <c r="P99" i="1"/>
  <c r="P98" i="1"/>
  <c r="Q98" i="1" s="1"/>
  <c r="P97" i="1"/>
  <c r="Q97" i="1" s="1"/>
  <c r="P96" i="1"/>
  <c r="Q96" i="1" s="1"/>
  <c r="P95" i="1"/>
  <c r="Q95" i="1" s="1"/>
  <c r="Q94" i="1"/>
  <c r="Q78" i="1"/>
  <c r="P78" i="1"/>
  <c r="Q77" i="1"/>
  <c r="P77" i="1"/>
  <c r="P76" i="1"/>
  <c r="Q76" i="1" s="1"/>
  <c r="P75" i="1"/>
  <c r="Q75" i="1" s="1"/>
  <c r="P74" i="1"/>
  <c r="Q74" i="1" s="1"/>
  <c r="Q79" i="1" s="1"/>
  <c r="E10" i="1" s="1"/>
  <c r="P69" i="1"/>
  <c r="Q69" i="1" s="1"/>
  <c r="P68" i="1"/>
  <c r="Q68" i="1" s="1"/>
  <c r="P67" i="1"/>
  <c r="Q67" i="1" s="1"/>
  <c r="Q66" i="1"/>
  <c r="P66" i="1"/>
  <c r="P65" i="1"/>
  <c r="Q65" i="1" s="1"/>
  <c r="P64" i="1"/>
  <c r="Q64" i="1" s="1"/>
  <c r="P63" i="1"/>
  <c r="Q63" i="1" s="1"/>
  <c r="P62" i="1"/>
  <c r="Q62" i="1" s="1"/>
  <c r="P61" i="1"/>
  <c r="Q61" i="1" s="1"/>
  <c r="P60" i="1"/>
  <c r="Q60" i="1" s="1"/>
  <c r="P59" i="1"/>
  <c r="Q59" i="1" s="1"/>
  <c r="P58" i="1"/>
  <c r="Q58" i="1" s="1"/>
  <c r="P57" i="1"/>
  <c r="Q57" i="1" s="1"/>
  <c r="P56" i="1"/>
  <c r="Q56" i="1" s="1"/>
  <c r="Q55" i="1"/>
  <c r="Q39" i="1"/>
  <c r="P39" i="1"/>
  <c r="Q38" i="1"/>
  <c r="P38" i="1"/>
  <c r="P37" i="1"/>
  <c r="Q37" i="1" s="1"/>
  <c r="P36" i="1"/>
  <c r="Q36" i="1" s="1"/>
  <c r="P35" i="1"/>
  <c r="Q35" i="1" s="1"/>
  <c r="Q40" i="1" s="1"/>
  <c r="D10" i="1" s="1"/>
  <c r="P30" i="1"/>
  <c r="Q30" i="1" s="1"/>
  <c r="P29" i="1"/>
  <c r="Q29" i="1" s="1"/>
  <c r="P28" i="1"/>
  <c r="Q28" i="1" s="1"/>
  <c r="P27" i="1"/>
  <c r="Q27" i="1" s="1"/>
  <c r="Q26" i="1"/>
  <c r="P26" i="1"/>
  <c r="P25" i="1"/>
  <c r="Q25" i="1" s="1"/>
  <c r="P24" i="1"/>
  <c r="Q24" i="1" s="1"/>
  <c r="P23" i="1"/>
  <c r="Q23" i="1" s="1"/>
  <c r="P22" i="1"/>
  <c r="Q22" i="1" s="1"/>
  <c r="Q21" i="1"/>
  <c r="P21" i="1"/>
  <c r="P20" i="1"/>
  <c r="Q20" i="1" s="1"/>
  <c r="P19" i="1"/>
  <c r="Q19" i="1" s="1"/>
  <c r="P18" i="1"/>
  <c r="Q18" i="1" s="1"/>
  <c r="P17" i="1"/>
  <c r="Q17" i="1" s="1"/>
  <c r="Q16" i="1"/>
  <c r="Q148" i="1" l="1"/>
  <c r="G9" i="1" s="1"/>
  <c r="G11" i="1" s="1"/>
  <c r="Q70" i="1"/>
  <c r="E9" i="1" s="1"/>
  <c r="E11" i="1" s="1"/>
  <c r="Q31" i="1"/>
  <c r="D9" i="1" s="1"/>
  <c r="D11" i="1" s="1"/>
  <c r="Q109" i="1"/>
  <c r="F9" i="1" s="1"/>
  <c r="F11" i="1" s="1"/>
</calcChain>
</file>

<file path=xl/sharedStrings.xml><?xml version="1.0" encoding="utf-8"?>
<sst xmlns="http://schemas.openxmlformats.org/spreadsheetml/2006/main" count="183" uniqueCount="49">
  <si>
    <t>◎水道料金</t>
    <rPh sb="1" eb="3">
      <t>スイドウ</t>
    </rPh>
    <rPh sb="3" eb="5">
      <t>リョウキン</t>
    </rPh>
    <phoneticPr fontId="3"/>
  </si>
  <si>
    <t>口径</t>
    <rPh sb="0" eb="2">
      <t>コウケイ</t>
    </rPh>
    <phoneticPr fontId="3"/>
  </si>
  <si>
    <t>基本料金</t>
    <rPh sb="0" eb="2">
      <t>キホン</t>
    </rPh>
    <rPh sb="2" eb="4">
      <t>リョウキン</t>
    </rPh>
    <phoneticPr fontId="3"/>
  </si>
  <si>
    <t>水道料金</t>
    <rPh sb="0" eb="4">
      <t>スイドウリョウキン</t>
    </rPh>
    <phoneticPr fontId="2"/>
  </si>
  <si>
    <t>下水道使用料</t>
    <rPh sb="0" eb="6">
      <t>ゲスイドウシヨウリョウ</t>
    </rPh>
    <phoneticPr fontId="2"/>
  </si>
  <si>
    <t>基本料金</t>
    <rPh sb="0" eb="4">
      <t>キホンリョウキン</t>
    </rPh>
    <phoneticPr fontId="2"/>
  </si>
  <si>
    <t>従量料金</t>
    <rPh sb="0" eb="4">
      <t>ジュウリョウリョウキン</t>
    </rPh>
    <phoneticPr fontId="2"/>
  </si>
  <si>
    <t>13～25</t>
    <phoneticPr fontId="3"/>
  </si>
  <si>
    <t>1～12</t>
    <phoneticPr fontId="3"/>
  </si>
  <si>
    <t>13～20</t>
    <phoneticPr fontId="3"/>
  </si>
  <si>
    <t>21～40</t>
    <phoneticPr fontId="3"/>
  </si>
  <si>
    <t>41～60</t>
    <phoneticPr fontId="3"/>
  </si>
  <si>
    <t>61～100</t>
    <phoneticPr fontId="3"/>
  </si>
  <si>
    <t>101～600</t>
    <phoneticPr fontId="3"/>
  </si>
  <si>
    <t>601～2000</t>
    <phoneticPr fontId="3"/>
  </si>
  <si>
    <t>2001以上</t>
    <rPh sb="4" eb="6">
      <t>イジョウ</t>
    </rPh>
    <phoneticPr fontId="2"/>
  </si>
  <si>
    <t>30以上</t>
    <rPh sb="2" eb="4">
      <t>イジョウ</t>
    </rPh>
    <phoneticPr fontId="2"/>
  </si>
  <si>
    <t>1～40</t>
    <phoneticPr fontId="3"/>
  </si>
  <si>
    <t>◎下水道使用料</t>
    <rPh sb="1" eb="4">
      <t>ゲスイドウ</t>
    </rPh>
    <rPh sb="4" eb="7">
      <t>シヨウリョウ</t>
    </rPh>
    <phoneticPr fontId="3"/>
  </si>
  <si>
    <t>0～20</t>
    <phoneticPr fontId="2"/>
  </si>
  <si>
    <t>41～100</t>
    <phoneticPr fontId="3"/>
  </si>
  <si>
    <t>2001以上</t>
    <rPh sb="4" eb="6">
      <t>イジョウ</t>
    </rPh>
    <phoneticPr fontId="3"/>
  </si>
  <si>
    <t>税込</t>
    <rPh sb="0" eb="2">
      <t>ゼイコ</t>
    </rPh>
    <phoneticPr fontId="2"/>
  </si>
  <si>
    <t>水道料金（税抜）</t>
    <rPh sb="0" eb="4">
      <t>スイドウリョウキン</t>
    </rPh>
    <rPh sb="5" eb="7">
      <t>ゼイヌ</t>
    </rPh>
    <phoneticPr fontId="2"/>
  </si>
  <si>
    <t>下水道使用料（税抜）</t>
    <rPh sb="0" eb="6">
      <t>ゲスイドウシヨウリョウ</t>
    </rPh>
    <rPh sb="7" eb="9">
      <t>ゼイヌ</t>
    </rPh>
    <phoneticPr fontId="2"/>
  </si>
  <si>
    <t>(2)令和8年4月から
　　令和10年3月まで</t>
    <rPh sb="3" eb="5">
      <t>レイワ</t>
    </rPh>
    <rPh sb="6" eb="7">
      <t>ネン</t>
    </rPh>
    <rPh sb="8" eb="9">
      <t>ガツ</t>
    </rPh>
    <rPh sb="14" eb="16">
      <t>レイワ</t>
    </rPh>
    <rPh sb="18" eb="19">
      <t>ネン</t>
    </rPh>
    <rPh sb="20" eb="21">
      <t>ガツ</t>
    </rPh>
    <phoneticPr fontId="2"/>
  </si>
  <si>
    <t>(1)令和7年10月から
　　令和8年3月まで</t>
    <rPh sb="3" eb="5">
      <t>レイワ</t>
    </rPh>
    <rPh sb="6" eb="7">
      <t>ネン</t>
    </rPh>
    <rPh sb="9" eb="10">
      <t>ガツ</t>
    </rPh>
    <rPh sb="15" eb="17">
      <t>レイワ</t>
    </rPh>
    <rPh sb="18" eb="19">
      <t>ネン</t>
    </rPh>
    <rPh sb="20" eb="21">
      <t>ガツ</t>
    </rPh>
    <phoneticPr fontId="2"/>
  </si>
  <si>
    <t>（改定前）令和7年9月まで</t>
    <rPh sb="1" eb="4">
      <t>カイテイマエ</t>
    </rPh>
    <rPh sb="5" eb="7">
      <t>レイワ</t>
    </rPh>
    <rPh sb="8" eb="9">
      <t>ネン</t>
    </rPh>
    <rPh sb="10" eb="11">
      <t>ガツ</t>
    </rPh>
    <phoneticPr fontId="2"/>
  </si>
  <si>
    <t>（2）令和8年4月から令和10年3月まで</t>
    <rPh sb="3" eb="5">
      <t>レイワ</t>
    </rPh>
    <rPh sb="6" eb="7">
      <t>ネン</t>
    </rPh>
    <rPh sb="8" eb="9">
      <t>ガツ</t>
    </rPh>
    <rPh sb="11" eb="13">
      <t>レイワ</t>
    </rPh>
    <rPh sb="15" eb="16">
      <t>ネン</t>
    </rPh>
    <rPh sb="17" eb="18">
      <t>ガツ</t>
    </rPh>
    <phoneticPr fontId="2"/>
  </si>
  <si>
    <t>（3）令和10年4月以降</t>
    <rPh sb="3" eb="5">
      <t>レイワ</t>
    </rPh>
    <rPh sb="7" eb="8">
      <t>ネン</t>
    </rPh>
    <rPh sb="9" eb="10">
      <t>ガツ</t>
    </rPh>
    <rPh sb="10" eb="12">
      <t>イコウ</t>
    </rPh>
    <phoneticPr fontId="2"/>
  </si>
  <si>
    <t>（1）令和7年10月から令和8年3月まで</t>
    <rPh sb="3" eb="5">
      <t>レイワ</t>
    </rPh>
    <rPh sb="6" eb="7">
      <t>ネン</t>
    </rPh>
    <rPh sb="9" eb="10">
      <t>ガツ</t>
    </rPh>
    <rPh sb="12" eb="14">
      <t>レイワ</t>
    </rPh>
    <rPh sb="15" eb="16">
      <t>ネン</t>
    </rPh>
    <rPh sb="17" eb="18">
      <t>ガツ</t>
    </rPh>
    <phoneticPr fontId="2"/>
  </si>
  <si>
    <t>合 計</t>
    <rPh sb="0" eb="1">
      <t>ゴウ</t>
    </rPh>
    <rPh sb="2" eb="3">
      <t>ケイ</t>
    </rPh>
    <phoneticPr fontId="2"/>
  </si>
  <si>
    <t>(改定前)
　　令和7年9月まで</t>
    <rPh sb="1" eb="4">
      <t>カイテイマエ</t>
    </rPh>
    <rPh sb="8" eb="10">
      <t>レイワ</t>
    </rPh>
    <rPh sb="11" eb="12">
      <t>ネン</t>
    </rPh>
    <rPh sb="13" eb="14">
      <t>ガツ</t>
    </rPh>
    <phoneticPr fontId="2"/>
  </si>
  <si>
    <t>(3)
　　令和10年4月以降</t>
    <rPh sb="6" eb="8">
      <t>レイワ</t>
    </rPh>
    <rPh sb="10" eb="11">
      <t>ネン</t>
    </rPh>
    <rPh sb="12" eb="13">
      <t>ガツ</t>
    </rPh>
    <rPh sb="13" eb="15">
      <t>イコウ</t>
    </rPh>
    <phoneticPr fontId="2"/>
  </si>
  <si>
    <t>30㎜</t>
    <phoneticPr fontId="2"/>
  </si>
  <si>
    <t>40㎜</t>
    <phoneticPr fontId="2"/>
  </si>
  <si>
    <t>50㎜</t>
    <phoneticPr fontId="2"/>
  </si>
  <si>
    <t>75㎜</t>
    <phoneticPr fontId="2"/>
  </si>
  <si>
    <t>100㎜</t>
    <phoneticPr fontId="2"/>
  </si>
  <si>
    <t>150㎜</t>
    <phoneticPr fontId="2"/>
  </si>
  <si>
    <t>200㎜</t>
    <phoneticPr fontId="2"/>
  </si>
  <si>
    <t>13,20,25㎜(一般家庭用)</t>
    <rPh sb="10" eb="15">
      <t>イッパンカテイヨウ</t>
    </rPh>
    <phoneticPr fontId="2"/>
  </si>
  <si>
    <t>使用水量</t>
    <rPh sb="0" eb="2">
      <t>シヨウ</t>
    </rPh>
    <rPh sb="2" eb="4">
      <t>スイリョウ</t>
    </rPh>
    <phoneticPr fontId="3"/>
  </si>
  <si>
    <r>
      <rPr>
        <b/>
        <sz val="22"/>
        <color rgb="FFFFFF93"/>
        <rFont val="HG丸ｺﾞｼｯｸM-PRO"/>
        <family val="3"/>
        <charset val="128"/>
      </rPr>
      <t>２</t>
    </r>
    <r>
      <rPr>
        <b/>
        <sz val="18"/>
        <color rgb="FFFFFF93"/>
        <rFont val="HG丸ｺﾞｼｯｸM-PRO"/>
        <family val="3"/>
        <charset val="128"/>
      </rPr>
      <t>か月あたり・税込</t>
    </r>
    <r>
      <rPr>
        <b/>
        <sz val="18"/>
        <color theme="0"/>
        <rFont val="HG丸ｺﾞｼｯｸM-PRO"/>
        <family val="3"/>
        <charset val="128"/>
      </rPr>
      <t xml:space="preserve">
</t>
    </r>
    <r>
      <rPr>
        <b/>
        <sz val="22"/>
        <color theme="0"/>
        <rFont val="HG丸ｺﾞｼｯｸM-PRO"/>
        <family val="3"/>
        <charset val="128"/>
      </rPr>
      <t>水道料金・下水道使用料　料金シミュレーション</t>
    </r>
    <rPh sb="2" eb="3">
      <t>ゲツ</t>
    </rPh>
    <rPh sb="7" eb="9">
      <t>ゼイコ</t>
    </rPh>
    <rPh sb="10" eb="14">
      <t>スイドウリョウキン</t>
    </rPh>
    <rPh sb="15" eb="21">
      <t>ゲスイドウシヨウリョウ</t>
    </rPh>
    <rPh sb="22" eb="24">
      <t>リョウキン</t>
    </rPh>
    <phoneticPr fontId="2"/>
  </si>
  <si>
    <r>
      <rPr>
        <b/>
        <sz val="16"/>
        <color theme="1"/>
        <rFont val="HG丸ｺﾞｼｯｸM-PRO"/>
        <family val="3"/>
        <charset val="128"/>
      </rPr>
      <t>口径</t>
    </r>
    <r>
      <rPr>
        <b/>
        <sz val="12"/>
        <color theme="1"/>
        <rFont val="HG丸ｺﾞｼｯｸM-PRO"/>
        <family val="3"/>
        <charset val="128"/>
      </rPr>
      <t>と</t>
    </r>
    <r>
      <rPr>
        <b/>
        <sz val="16"/>
        <color theme="1"/>
        <rFont val="HG丸ｺﾞｼｯｸM-PRO"/>
        <family val="3"/>
        <charset val="128"/>
      </rPr>
      <t>使用水量</t>
    </r>
    <r>
      <rPr>
        <b/>
        <sz val="12"/>
        <color theme="1"/>
        <rFont val="HG丸ｺﾞｼｯｸM-PRO"/>
        <family val="3"/>
        <charset val="128"/>
      </rPr>
      <t>(黄色のセル)を入力してください</t>
    </r>
    <phoneticPr fontId="2"/>
  </si>
  <si>
    <r>
      <rPr>
        <b/>
        <sz val="14"/>
        <color theme="1"/>
        <rFont val="HG丸ｺﾞｼｯｸM-PRO"/>
        <family val="3"/>
        <charset val="128"/>
      </rPr>
      <t>👈</t>
    </r>
    <r>
      <rPr>
        <b/>
        <sz val="11"/>
        <color theme="1"/>
        <rFont val="HG丸ｺﾞｼｯｸM-PRO"/>
        <family val="3"/>
        <charset val="128"/>
      </rPr>
      <t>リスト▼</t>
    </r>
    <r>
      <rPr>
        <sz val="11"/>
        <color theme="1"/>
        <rFont val="HG丸ｺﾞｼｯｸM-PRO"/>
        <family val="3"/>
        <charset val="128"/>
      </rPr>
      <t>から選択</t>
    </r>
    <rPh sb="8" eb="10">
      <t>センタク</t>
    </rPh>
    <phoneticPr fontId="2"/>
  </si>
  <si>
    <r>
      <rPr>
        <b/>
        <sz val="14"/>
        <color theme="1"/>
        <rFont val="HG丸ｺﾞｼｯｸM-PRO"/>
        <family val="3"/>
        <charset val="128"/>
      </rPr>
      <t>👈</t>
    </r>
    <r>
      <rPr>
        <b/>
        <sz val="11"/>
        <color theme="1"/>
        <rFont val="HG丸ｺﾞｼｯｸM-PRO"/>
        <family val="3"/>
        <charset val="128"/>
      </rPr>
      <t>数字のみ</t>
    </r>
    <r>
      <rPr>
        <sz val="11"/>
        <color theme="1"/>
        <rFont val="HG丸ｺﾞｼｯｸM-PRO"/>
        <family val="3"/>
        <charset val="128"/>
      </rPr>
      <t>入力</t>
    </r>
    <rPh sb="2" eb="4">
      <t>スウジ</t>
    </rPh>
    <rPh sb="6" eb="8">
      <t>ニュウリョク</t>
    </rPh>
    <phoneticPr fontId="2"/>
  </si>
  <si>
    <r>
      <rPr>
        <sz val="14"/>
        <color theme="1"/>
        <rFont val="HG丸ｺﾞｼｯｸM-PRO"/>
        <family val="3"/>
        <charset val="128"/>
      </rPr>
      <t>←</t>
    </r>
    <r>
      <rPr>
        <sz val="12"/>
        <color theme="1"/>
        <rFont val="HG丸ｺﾞｼｯｸM-PRO"/>
        <family val="3"/>
        <charset val="128"/>
      </rPr>
      <t xml:space="preserve">　  　　 激変緩和措置期間 　　 　 </t>
    </r>
    <r>
      <rPr>
        <sz val="14"/>
        <color theme="1"/>
        <rFont val="HG丸ｺﾞｼｯｸM-PRO"/>
        <family val="3"/>
        <charset val="128"/>
      </rPr>
      <t>→</t>
    </r>
    <rPh sb="7" eb="15">
      <t>ゲキヘンカンワソチキカン</t>
    </rPh>
    <phoneticPr fontId="2"/>
  </si>
  <si>
    <t>あなたの２か月の料金は…</t>
    <rPh sb="6" eb="7">
      <t>ゲツ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</si>
</sst>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&quot;mm&quot;"/>
    <numFmt numFmtId="177" formatCode="#,##0&quot;㎥&quot;"/>
    <numFmt numFmtId="178" formatCode="#,##0&quot;円&quot;"/>
  </numFmts>
  <fonts count="22" x14ac:knownFonts="1"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HG丸ｺﾞｼｯｸM-PRO"/>
      <family val="3"/>
      <charset val="128"/>
    </font>
    <font>
      <b/>
      <sz val="18"/>
      <color theme="0"/>
      <name val="HG丸ｺﾞｼｯｸM-PRO"/>
      <family val="3"/>
      <charset val="128"/>
    </font>
    <font>
      <b/>
      <sz val="22"/>
      <color rgb="FFFFFF93"/>
      <name val="HG丸ｺﾞｼｯｸM-PRO"/>
      <family val="3"/>
      <charset val="128"/>
    </font>
    <font>
      <b/>
      <sz val="18"/>
      <color rgb="FFFFFF93"/>
      <name val="HG丸ｺﾞｼｯｸM-PRO"/>
      <family val="3"/>
      <charset val="128"/>
    </font>
    <font>
      <b/>
      <sz val="22"/>
      <color theme="0"/>
      <name val="HG丸ｺﾞｼｯｸM-PRO"/>
      <family val="3"/>
      <charset val="128"/>
    </font>
    <font>
      <b/>
      <u/>
      <sz val="14"/>
      <color theme="1"/>
      <name val="HG丸ｺﾞｼｯｸM-PRO"/>
      <family val="3"/>
      <charset val="128"/>
    </font>
    <font>
      <b/>
      <sz val="12"/>
      <color theme="1"/>
      <name val="HG丸ｺﾞｼｯｸM-PRO"/>
      <family val="3"/>
      <charset val="128"/>
    </font>
    <font>
      <b/>
      <sz val="16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b/>
      <sz val="14"/>
      <color theme="1"/>
      <name val="HG丸ｺﾞｼｯｸM-PRO"/>
      <family val="3"/>
      <charset val="128"/>
    </font>
    <font>
      <b/>
      <sz val="11"/>
      <color theme="1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sz val="9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sz val="8"/>
      <color theme="1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  <font>
      <sz val="8"/>
      <name val="HG丸ｺﾞｼｯｸM-PRO"/>
      <family val="3"/>
      <charset val="128"/>
    </font>
    <font>
      <sz val="11"/>
      <name val="HG丸ｺﾞｼｯｸM-PRO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2AB4B1"/>
        <bgColor indexed="64"/>
      </patternFill>
    </fill>
    <fill>
      <patternFill patternType="solid">
        <fgColor rgb="FF8CE4E2"/>
        <bgColor indexed="64"/>
      </patternFill>
    </fill>
    <fill>
      <patternFill patternType="solid">
        <fgColor rgb="FFE0F8F7"/>
        <bgColor indexed="64"/>
      </patternFill>
    </fill>
    <fill>
      <patternFill patternType="solid">
        <fgColor rgb="FFFFFF93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rgb="FF2AB4B1"/>
      </left>
      <right/>
      <top/>
      <bottom/>
      <diagonal/>
    </border>
    <border>
      <left style="thick">
        <color rgb="FF2AB4B1"/>
      </left>
      <right/>
      <top/>
      <bottom style="thick">
        <color rgb="FF2AB4B1"/>
      </bottom>
      <diagonal/>
    </border>
    <border>
      <left/>
      <right/>
      <top/>
      <bottom style="thick">
        <color rgb="FF2AB4B1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mediumDashed">
        <color rgb="FF2AB4B1"/>
      </right>
      <top/>
      <bottom style="thick">
        <color indexed="64"/>
      </bottom>
      <diagonal/>
    </border>
    <border>
      <left/>
      <right style="mediumDashed">
        <color rgb="FF2AB4B1"/>
      </right>
      <top/>
      <bottom/>
      <diagonal/>
    </border>
    <border>
      <left/>
      <right/>
      <top style="thick">
        <color indexed="64"/>
      </top>
      <bottom/>
      <diagonal/>
    </border>
    <border>
      <left/>
      <right/>
      <top style="thick">
        <color rgb="FF2AB4B1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7">
    <xf numFmtId="0" fontId="0" fillId="0" borderId="0" xfId="0">
      <alignment vertical="center"/>
    </xf>
    <xf numFmtId="0" fontId="4" fillId="0" borderId="0" xfId="0" applyFont="1" applyAlignment="1" applyProtection="1">
      <protection hidden="1"/>
    </xf>
    <xf numFmtId="0" fontId="4" fillId="0" borderId="12" xfId="0" applyFont="1" applyBorder="1" applyAlignment="1" applyProtection="1">
      <protection hidden="1"/>
    </xf>
    <xf numFmtId="0" fontId="9" fillId="0" borderId="0" xfId="0" applyFont="1" applyAlignment="1" applyProtection="1">
      <protection hidden="1"/>
    </xf>
    <xf numFmtId="0" fontId="4" fillId="0" borderId="0" xfId="0" applyFont="1" applyBorder="1" applyAlignment="1" applyProtection="1">
      <protection hidden="1"/>
    </xf>
    <xf numFmtId="0" fontId="10" fillId="0" borderId="0" xfId="0" applyFont="1" applyBorder="1" applyAlignment="1" applyProtection="1">
      <protection hidden="1"/>
    </xf>
    <xf numFmtId="0" fontId="4" fillId="0" borderId="12" xfId="0" applyFont="1" applyFill="1" applyBorder="1" applyAlignment="1" applyProtection="1">
      <protection hidden="1"/>
    </xf>
    <xf numFmtId="0" fontId="4" fillId="0" borderId="0" xfId="0" applyFont="1" applyFill="1" applyBorder="1" applyAlignment="1" applyProtection="1">
      <protection hidden="1"/>
    </xf>
    <xf numFmtId="0" fontId="12" fillId="0" borderId="4" xfId="0" applyFont="1" applyBorder="1" applyAlignment="1" applyProtection="1">
      <alignment horizontal="center" vertical="center"/>
      <protection hidden="1"/>
    </xf>
    <xf numFmtId="0" fontId="10" fillId="6" borderId="18" xfId="0" applyNumberFormat="1" applyFont="1" applyFill="1" applyBorder="1" applyAlignment="1" applyProtection="1">
      <alignment horizontal="right" vertical="center" shrinkToFit="1"/>
      <protection locked="0"/>
    </xf>
    <xf numFmtId="0" fontId="4" fillId="0" borderId="0" xfId="0" applyFont="1" applyBorder="1" applyAlignment="1" applyProtection="1">
      <alignment horizontal="left" vertical="center"/>
      <protection hidden="1"/>
    </xf>
    <xf numFmtId="176" fontId="12" fillId="0" borderId="0" xfId="0" applyNumberFormat="1" applyFont="1" applyFill="1" applyBorder="1" applyAlignment="1" applyProtection="1">
      <alignment vertical="center"/>
      <protection locked="0"/>
    </xf>
    <xf numFmtId="0" fontId="15" fillId="0" borderId="0" xfId="0" applyFont="1" applyAlignment="1" applyProtection="1">
      <protection hidden="1"/>
    </xf>
    <xf numFmtId="0" fontId="4" fillId="0" borderId="0" xfId="0" applyFont="1" applyBorder="1" applyAlignment="1" applyProtection="1">
      <alignment horizontal="center" vertical="center"/>
      <protection hidden="1"/>
    </xf>
    <xf numFmtId="0" fontId="12" fillId="0" borderId="6" xfId="0" applyFont="1" applyBorder="1" applyAlignment="1" applyProtection="1">
      <alignment horizontal="center" vertical="center"/>
      <protection hidden="1"/>
    </xf>
    <xf numFmtId="177" fontId="10" fillId="6" borderId="11" xfId="0" applyNumberFormat="1" applyFont="1" applyFill="1" applyBorder="1" applyAlignment="1" applyProtection="1">
      <alignment horizontal="right" vertical="center"/>
      <protection locked="0"/>
    </xf>
    <xf numFmtId="177" fontId="12" fillId="0" borderId="0" xfId="0" applyNumberFormat="1" applyFont="1" applyFill="1" applyBorder="1" applyAlignment="1" applyProtection="1">
      <alignment vertical="center"/>
      <protection locked="0"/>
    </xf>
    <xf numFmtId="0" fontId="4" fillId="0" borderId="3" xfId="0" applyFont="1" applyBorder="1" applyAlignment="1" applyProtection="1">
      <alignment horizontal="center" vertical="center"/>
      <protection hidden="1"/>
    </xf>
    <xf numFmtId="0" fontId="10" fillId="0" borderId="0" xfId="0" applyFont="1" applyBorder="1" applyAlignment="1" applyProtection="1">
      <alignment horizontal="right" vertical="center"/>
      <protection hidden="1"/>
    </xf>
    <xf numFmtId="0" fontId="12" fillId="0" borderId="22" xfId="0" applyFont="1" applyBorder="1" applyAlignment="1" applyProtection="1">
      <alignment horizontal="center"/>
      <protection hidden="1"/>
    </xf>
    <xf numFmtId="0" fontId="12" fillId="0" borderId="0" xfId="0" applyFont="1" applyBorder="1" applyAlignment="1" applyProtection="1">
      <alignment horizontal="center"/>
      <protection hidden="1"/>
    </xf>
    <xf numFmtId="0" fontId="12" fillId="0" borderId="0" xfId="0" applyFont="1" applyBorder="1" applyAlignment="1" applyProtection="1">
      <protection hidden="1"/>
    </xf>
    <xf numFmtId="178" fontId="4" fillId="0" borderId="3" xfId="1" applyNumberFormat="1" applyFont="1" applyBorder="1" applyAlignment="1" applyProtection="1">
      <protection hidden="1"/>
    </xf>
    <xf numFmtId="0" fontId="12" fillId="0" borderId="21" xfId="0" applyFont="1" applyBorder="1" applyAlignment="1" applyProtection="1">
      <alignment horizontal="center"/>
      <protection hidden="1"/>
    </xf>
    <xf numFmtId="0" fontId="4" fillId="0" borderId="2" xfId="0" applyFont="1" applyBorder="1" applyAlignment="1" applyProtection="1">
      <protection hidden="1"/>
    </xf>
    <xf numFmtId="178" fontId="4" fillId="0" borderId="4" xfId="1" applyNumberFormat="1" applyFont="1" applyBorder="1" applyAlignment="1" applyProtection="1">
      <protection hidden="1"/>
    </xf>
    <xf numFmtId="0" fontId="18" fillId="0" borderId="12" xfId="0" applyFont="1" applyBorder="1" applyAlignment="1" applyProtection="1">
      <alignment horizontal="right" vertical="center"/>
      <protection hidden="1"/>
    </xf>
    <xf numFmtId="0" fontId="19" fillId="0" borderId="20" xfId="0" applyFont="1" applyBorder="1" applyAlignment="1" applyProtection="1">
      <alignment horizontal="left" wrapText="1"/>
      <protection hidden="1"/>
    </xf>
    <xf numFmtId="0" fontId="19" fillId="0" borderId="19" xfId="0" applyFont="1" applyBorder="1" applyAlignment="1" applyProtection="1">
      <alignment horizontal="left" wrapText="1"/>
      <protection hidden="1"/>
    </xf>
    <xf numFmtId="0" fontId="19" fillId="0" borderId="19" xfId="0" applyFont="1" applyBorder="1" applyAlignment="1" applyProtection="1">
      <alignment horizontal="left" wrapText="1" shrinkToFit="1"/>
      <protection hidden="1"/>
    </xf>
    <xf numFmtId="0" fontId="12" fillId="5" borderId="5" xfId="0" applyFont="1" applyFill="1" applyBorder="1" applyAlignment="1" applyProtection="1">
      <alignment horizontal="center" vertical="center"/>
      <protection hidden="1"/>
    </xf>
    <xf numFmtId="178" fontId="13" fillId="5" borderId="15" xfId="0" applyNumberFormat="1" applyFont="1" applyFill="1" applyBorder="1" applyAlignment="1" applyProtection="1">
      <alignment horizontal="right" vertical="center"/>
      <protection hidden="1"/>
    </xf>
    <xf numFmtId="178" fontId="13" fillId="5" borderId="16" xfId="0" applyNumberFormat="1" applyFont="1" applyFill="1" applyBorder="1" applyAlignment="1" applyProtection="1">
      <alignment horizontal="right" vertical="center"/>
      <protection hidden="1"/>
    </xf>
    <xf numFmtId="178" fontId="13" fillId="5" borderId="17" xfId="0" applyNumberFormat="1" applyFont="1" applyFill="1" applyBorder="1" applyAlignment="1" applyProtection="1">
      <alignment horizontal="right" vertical="center"/>
      <protection hidden="1"/>
    </xf>
    <xf numFmtId="0" fontId="18" fillId="0" borderId="0" xfId="0" applyFont="1" applyBorder="1" applyAlignment="1" applyProtection="1">
      <alignment horizontal="left" vertical="center"/>
      <protection hidden="1"/>
    </xf>
    <xf numFmtId="0" fontId="4" fillId="0" borderId="4" xfId="0" applyFont="1" applyBorder="1" applyAlignment="1" applyProtection="1">
      <alignment horizontal="center" vertical="center"/>
      <protection hidden="1"/>
    </xf>
    <xf numFmtId="178" fontId="4" fillId="0" borderId="8" xfId="0" applyNumberFormat="1" applyFont="1" applyFill="1" applyBorder="1" applyAlignment="1" applyProtection="1">
      <alignment horizontal="right" vertical="center"/>
      <protection hidden="1"/>
    </xf>
    <xf numFmtId="0" fontId="12" fillId="4" borderId="6" xfId="0" applyFont="1" applyFill="1" applyBorder="1" applyAlignment="1" applyProtection="1">
      <alignment horizontal="center" vertical="center"/>
      <protection hidden="1"/>
    </xf>
    <xf numFmtId="178" fontId="13" fillId="4" borderId="15" xfId="0" applyNumberFormat="1" applyFont="1" applyFill="1" applyBorder="1" applyAlignment="1" applyProtection="1">
      <alignment horizontal="right" vertical="center"/>
      <protection hidden="1"/>
    </xf>
    <xf numFmtId="178" fontId="13" fillId="4" borderId="16" xfId="0" applyNumberFormat="1" applyFont="1" applyFill="1" applyBorder="1" applyAlignment="1" applyProtection="1">
      <alignment horizontal="right" vertical="center"/>
      <protection hidden="1"/>
    </xf>
    <xf numFmtId="178" fontId="13" fillId="4" borderId="17" xfId="0" applyNumberFormat="1" applyFont="1" applyFill="1" applyBorder="1" applyAlignment="1" applyProtection="1">
      <alignment horizontal="right" vertical="center"/>
      <protection hidden="1"/>
    </xf>
    <xf numFmtId="0" fontId="4" fillId="0" borderId="13" xfId="0" applyFont="1" applyBorder="1" applyAlignment="1" applyProtection="1">
      <protection hidden="1"/>
    </xf>
    <xf numFmtId="0" fontId="4" fillId="0" borderId="14" xfId="0" applyFont="1" applyBorder="1" applyAlignment="1" applyProtection="1">
      <protection hidden="1"/>
    </xf>
    <xf numFmtId="0" fontId="4" fillId="0" borderId="23" xfId="0" applyFont="1" applyBorder="1" applyAlignment="1" applyProtection="1">
      <protection hidden="1"/>
    </xf>
    <xf numFmtId="9" fontId="4" fillId="0" borderId="0" xfId="0" applyNumberFormat="1" applyFont="1" applyFill="1" applyBorder="1" applyAlignment="1" applyProtection="1">
      <protection hidden="1"/>
    </xf>
    <xf numFmtId="178" fontId="4" fillId="0" borderId="0" xfId="1" applyNumberFormat="1" applyFont="1" applyBorder="1" applyAlignment="1" applyProtection="1">
      <protection hidden="1"/>
    </xf>
    <xf numFmtId="0" fontId="4" fillId="0" borderId="4" xfId="0" applyFont="1" applyBorder="1" applyAlignment="1" applyProtection="1">
      <protection hidden="1"/>
    </xf>
    <xf numFmtId="0" fontId="4" fillId="0" borderId="7" xfId="0" applyFont="1" applyBorder="1" applyAlignment="1" applyProtection="1">
      <alignment horizontal="left"/>
      <protection hidden="1"/>
    </xf>
    <xf numFmtId="0" fontId="20" fillId="0" borderId="7" xfId="0" applyFont="1" applyBorder="1" applyAlignment="1" applyProtection="1">
      <protection hidden="1"/>
    </xf>
    <xf numFmtId="0" fontId="21" fillId="2" borderId="2" xfId="0" applyFont="1" applyFill="1" applyBorder="1" applyAlignment="1" applyProtection="1">
      <protection hidden="1"/>
    </xf>
    <xf numFmtId="178" fontId="4" fillId="0" borderId="2" xfId="1" applyNumberFormat="1" applyFont="1" applyBorder="1" applyAlignment="1" applyProtection="1">
      <protection hidden="1"/>
    </xf>
    <xf numFmtId="0" fontId="21" fillId="0" borderId="1" xfId="0" applyFont="1" applyBorder="1" applyAlignment="1" applyProtection="1">
      <alignment vertical="center" wrapText="1"/>
      <protection hidden="1"/>
    </xf>
    <xf numFmtId="178" fontId="4" fillId="0" borderId="2" xfId="0" applyNumberFormat="1" applyFont="1" applyBorder="1" applyAlignment="1" applyProtection="1">
      <protection hidden="1"/>
    </xf>
    <xf numFmtId="0" fontId="4" fillId="2" borderId="2" xfId="0" applyFont="1" applyFill="1" applyBorder="1" applyAlignment="1" applyProtection="1">
      <protection hidden="1"/>
    </xf>
    <xf numFmtId="0" fontId="20" fillId="0" borderId="8" xfId="0" applyFont="1" applyBorder="1" applyAlignment="1" applyProtection="1">
      <alignment vertical="center" wrapText="1"/>
      <protection hidden="1"/>
    </xf>
    <xf numFmtId="0" fontId="4" fillId="0" borderId="8" xfId="0" applyFont="1" applyBorder="1" applyAlignment="1" applyProtection="1">
      <alignment vertical="center"/>
      <protection hidden="1"/>
    </xf>
    <xf numFmtId="0" fontId="4" fillId="0" borderId="1" xfId="0" applyFont="1" applyBorder="1" applyAlignment="1" applyProtection="1">
      <alignment vertical="center"/>
      <protection hidden="1"/>
    </xf>
    <xf numFmtId="9" fontId="19" fillId="0" borderId="0" xfId="0" applyNumberFormat="1" applyFont="1" applyAlignment="1" applyProtection="1">
      <protection hidden="1"/>
    </xf>
    <xf numFmtId="178" fontId="4" fillId="0" borderId="0" xfId="0" applyNumberFormat="1" applyFont="1" applyFill="1" applyBorder="1" applyAlignment="1" applyProtection="1">
      <protection hidden="1"/>
    </xf>
    <xf numFmtId="0" fontId="4" fillId="0" borderId="9" xfId="0" applyFont="1" applyBorder="1" applyAlignment="1" applyProtection="1">
      <alignment vertical="center"/>
      <protection hidden="1"/>
    </xf>
    <xf numFmtId="0" fontId="4" fillId="0" borderId="2" xfId="0" applyFont="1" applyBorder="1" applyAlignment="1" applyProtection="1">
      <alignment vertical="center"/>
      <protection hidden="1"/>
    </xf>
    <xf numFmtId="0" fontId="4" fillId="0" borderId="1" xfId="0" applyFont="1" applyBorder="1" applyAlignment="1" applyProtection="1">
      <protection hidden="1"/>
    </xf>
    <xf numFmtId="0" fontId="4" fillId="0" borderId="8" xfId="0" applyFont="1" applyBorder="1" applyAlignment="1" applyProtection="1">
      <protection hidden="1"/>
    </xf>
    <xf numFmtId="0" fontId="18" fillId="0" borderId="0" xfId="0" applyFont="1" applyFill="1" applyBorder="1" applyAlignment="1" applyProtection="1">
      <alignment horizontal="right"/>
      <protection hidden="1"/>
    </xf>
    <xf numFmtId="0" fontId="18" fillId="0" borderId="0" xfId="0" applyFont="1" applyFill="1" applyBorder="1" applyAlignment="1" applyProtection="1">
      <protection hidden="1"/>
    </xf>
    <xf numFmtId="0" fontId="4" fillId="0" borderId="9" xfId="0" applyFont="1" applyBorder="1" applyAlignment="1" applyProtection="1">
      <protection hidden="1"/>
    </xf>
    <xf numFmtId="178" fontId="4" fillId="0" borderId="10" xfId="0" applyNumberFormat="1" applyFont="1" applyFill="1" applyBorder="1" applyAlignment="1" applyProtection="1">
      <protection hidden="1"/>
    </xf>
    <xf numFmtId="0" fontId="4" fillId="0" borderId="2" xfId="0" applyFont="1" applyBorder="1" applyAlignment="1" applyProtection="1">
      <alignment horizontal="center"/>
      <protection hidden="1"/>
    </xf>
    <xf numFmtId="0" fontId="4" fillId="0" borderId="1" xfId="0" applyFont="1" applyBorder="1" applyAlignment="1" applyProtection="1">
      <alignment horizontal="center"/>
      <protection hidden="1"/>
    </xf>
    <xf numFmtId="0" fontId="4" fillId="0" borderId="0" xfId="0" applyFont="1" applyAlignment="1" applyProtection="1">
      <alignment horizontal="center"/>
      <protection hidden="1"/>
    </xf>
    <xf numFmtId="0" fontId="4" fillId="0" borderId="0" xfId="0" applyFont="1" applyBorder="1" applyAlignment="1" applyProtection="1">
      <alignment horizontal="center"/>
      <protection hidden="1"/>
    </xf>
    <xf numFmtId="0" fontId="4" fillId="0" borderId="8" xfId="0" applyFont="1" applyFill="1" applyBorder="1" applyAlignment="1" applyProtection="1">
      <protection hidden="1"/>
    </xf>
    <xf numFmtId="0" fontId="19" fillId="0" borderId="0" xfId="0" applyFont="1" applyAlignment="1" applyProtection="1">
      <alignment horizontal="right"/>
      <protection hidden="1"/>
    </xf>
    <xf numFmtId="0" fontId="16" fillId="0" borderId="2" xfId="0" applyFont="1" applyBorder="1" applyAlignment="1" applyProtection="1">
      <alignment vertical="center"/>
      <protection hidden="1"/>
    </xf>
    <xf numFmtId="9" fontId="4" fillId="0" borderId="0" xfId="0" applyNumberFormat="1" applyFont="1" applyAlignment="1" applyProtection="1">
      <protection hidden="1"/>
    </xf>
    <xf numFmtId="0" fontId="12" fillId="0" borderId="0" xfId="0" applyFont="1" applyBorder="1" applyAlignment="1" applyProtection="1">
      <alignment horizontal="right" vertical="center"/>
      <protection hidden="1"/>
    </xf>
    <xf numFmtId="0" fontId="4" fillId="0" borderId="1" xfId="0" applyFont="1" applyBorder="1" applyAlignment="1" applyProtection="1">
      <alignment horizontal="center" vertical="center"/>
      <protection hidden="1"/>
    </xf>
    <xf numFmtId="0" fontId="4" fillId="0" borderId="9" xfId="0" applyFont="1" applyBorder="1" applyAlignment="1" applyProtection="1">
      <alignment horizontal="center" vertical="center"/>
      <protection hidden="1"/>
    </xf>
    <xf numFmtId="0" fontId="4" fillId="0" borderId="1" xfId="0" applyFont="1" applyBorder="1" applyAlignment="1" applyProtection="1">
      <alignment horizontal="center" vertical="top" textRotation="255"/>
      <protection hidden="1"/>
    </xf>
    <xf numFmtId="0" fontId="4" fillId="0" borderId="8" xfId="0" applyFont="1" applyBorder="1" applyAlignment="1" applyProtection="1">
      <alignment horizontal="center" vertical="top" textRotation="255"/>
      <protection hidden="1"/>
    </xf>
    <xf numFmtId="0" fontId="4" fillId="0" borderId="9" xfId="0" applyFont="1" applyBorder="1" applyAlignment="1" applyProtection="1">
      <alignment horizontal="center" vertical="top" textRotation="255"/>
      <protection hidden="1"/>
    </xf>
    <xf numFmtId="0" fontId="5" fillId="3" borderId="12" xfId="0" applyFont="1" applyFill="1" applyBorder="1" applyAlignment="1" applyProtection="1">
      <alignment horizontal="center" vertical="center" wrapText="1"/>
      <protection hidden="1"/>
    </xf>
    <xf numFmtId="0" fontId="5" fillId="3" borderId="0" xfId="0" applyFont="1" applyFill="1" applyBorder="1" applyAlignment="1" applyProtection="1">
      <alignment horizontal="center" vertical="center" wrapText="1"/>
      <protection hidden="1"/>
    </xf>
    <xf numFmtId="0" fontId="12" fillId="0" borderId="0" xfId="0" applyFont="1" applyBorder="1" applyAlignment="1" applyProtection="1">
      <alignment horizontal="center" shrinkToFit="1"/>
      <protection hidden="1"/>
    </xf>
    <xf numFmtId="0" fontId="12" fillId="0" borderId="21" xfId="0" applyFont="1" applyBorder="1" applyAlignment="1" applyProtection="1">
      <alignment horizontal="center" shrinkToFit="1"/>
      <protection hidden="1"/>
    </xf>
    <xf numFmtId="0" fontId="16" fillId="0" borderId="1" xfId="0" applyFont="1" applyBorder="1" applyAlignment="1" applyProtection="1">
      <alignment horizontal="center" vertical="center"/>
      <protection hidden="1"/>
    </xf>
    <xf numFmtId="0" fontId="16" fillId="0" borderId="9" xfId="0" applyFont="1" applyBorder="1" applyAlignment="1" applyProtection="1">
      <alignment horizontal="center" vertical="center"/>
      <protection hidden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93"/>
      <color rgb="FF8CE4E2"/>
      <color rgb="FFFF53A9"/>
      <color rgb="FF2AB4B1"/>
      <color rgb="FFE0F8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1410915</xdr:colOff>
      <xdr:row>1</xdr:row>
      <xdr:rowOff>101111</xdr:rowOff>
    </xdr:from>
    <xdr:to>
      <xdr:col>8</xdr:col>
      <xdr:colOff>42209</xdr:colOff>
      <xdr:row>1</xdr:row>
      <xdr:rowOff>771250</xdr:rowOff>
    </xdr:to>
    <xdr:grpSp>
      <xdr:nvGrpSpPr>
        <xdr:cNvPr id="3" name="グループ化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pSpPr/>
      </xdr:nvGrpSpPr>
      <xdr:grpSpPr>
        <a:xfrm>
          <a:off x="8116515" y="272561"/>
          <a:ext cx="1012544" cy="670139"/>
          <a:chOff x="8116515" y="272561"/>
          <a:chExt cx="1012544" cy="670139"/>
        </a:xfrm>
      </xdr:grpSpPr>
      <xdr:pic>
        <xdr:nvPicPr>
          <xdr:cNvPr id="12" name="図 11">
            <a:extLst>
              <a:ext uri="{FF2B5EF4-FFF2-40B4-BE49-F238E27FC236}">
                <a16:creationId xmlns:a16="http://schemas.microsoft.com/office/drawing/2014/main" id="{00000000-0008-0000-0000-00000C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 rot="20769885">
            <a:off x="8116515" y="272561"/>
            <a:ext cx="527430" cy="670139"/>
          </a:xfrm>
          <a:prstGeom prst="rect">
            <a:avLst/>
          </a:prstGeom>
        </xdr:spPr>
      </xdr:pic>
      <xdr:pic>
        <xdr:nvPicPr>
          <xdr:cNvPr id="13" name="図 12">
            <a:extLst>
              <a:ext uri="{FF2B5EF4-FFF2-40B4-BE49-F238E27FC236}">
                <a16:creationId xmlns:a16="http://schemas.microsoft.com/office/drawing/2014/main" id="{00000000-0008-0000-0000-00000D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 rot="967274">
            <a:off x="8563860" y="627485"/>
            <a:ext cx="565199" cy="280139"/>
          </a:xfrm>
          <a:prstGeom prst="rect">
            <a:avLst/>
          </a:prstGeom>
          <a:ln w="19050">
            <a:solidFill>
              <a:sysClr val="windowText" lastClr="000000"/>
            </a:solidFill>
          </a:ln>
        </xdr:spPr>
      </xdr:pic>
    </xdr:grpSp>
    <xdr:clientData/>
  </xdr:twoCellAnchor>
  <xdr:twoCellAnchor editAs="oneCell">
    <xdr:from>
      <xdr:col>4</xdr:col>
      <xdr:colOff>1019175</xdr:colOff>
      <xdr:row>2</xdr:row>
      <xdr:rowOff>19050</xdr:rowOff>
    </xdr:from>
    <xdr:to>
      <xdr:col>8</xdr:col>
      <xdr:colOff>85334</xdr:colOff>
      <xdr:row>5</xdr:row>
      <xdr:rowOff>1284952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886325" y="1190625"/>
          <a:ext cx="4285859" cy="25422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R157"/>
  <sheetViews>
    <sheetView showGridLines="0" tabSelected="1" zoomScaleNormal="100" zoomScaleSheetLayoutView="100" workbookViewId="0">
      <selection activeCell="B2" sqref="B2:I2"/>
    </sheetView>
  </sheetViews>
  <sheetFormatPr defaultRowHeight="13.5" outlineLevelCol="1" x14ac:dyDescent="0.15"/>
  <cols>
    <col min="1" max="1" width="3.625" style="1" customWidth="1"/>
    <col min="2" max="2" width="3.5" style="1" customWidth="1"/>
    <col min="3" max="3" width="25" style="1" customWidth="1"/>
    <col min="4" max="7" width="18.625" style="1" customWidth="1"/>
    <col min="8" max="8" width="12.625" style="1" customWidth="1"/>
    <col min="9" max="9" width="2.625" style="1" customWidth="1"/>
    <col min="10" max="10" width="5.625" style="1" customWidth="1"/>
    <col min="11" max="11" width="7.375" style="1" customWidth="1"/>
    <col min="12" max="12" width="7.75" style="1" hidden="1" customWidth="1" outlineLevel="1"/>
    <col min="13" max="13" width="15.625" style="1" hidden="1" customWidth="1" outlineLevel="1"/>
    <col min="14" max="14" width="10.375" style="1" hidden="1" customWidth="1" outlineLevel="1"/>
    <col min="15" max="15" width="11.75" style="1" hidden="1" customWidth="1" outlineLevel="1"/>
    <col min="16" max="17" width="12.375" style="1" hidden="1" customWidth="1" outlineLevel="1"/>
    <col min="18" max="18" width="9" style="1" customWidth="1" collapsed="1"/>
    <col min="19" max="19" width="10.875" style="1" customWidth="1"/>
    <col min="20" max="21" width="9" style="1" customWidth="1"/>
    <col min="22" max="22" width="18.375" style="1" customWidth="1"/>
    <col min="23" max="16384" width="9" style="1"/>
  </cols>
  <sheetData>
    <row r="2" spans="1:17" ht="73.5" customHeight="1" x14ac:dyDescent="0.2">
      <c r="B2" s="81" t="s">
        <v>43</v>
      </c>
      <c r="C2" s="82"/>
      <c r="D2" s="82"/>
      <c r="E2" s="82"/>
      <c r="F2" s="82"/>
      <c r="G2" s="82"/>
      <c r="H2" s="82"/>
      <c r="I2" s="82"/>
      <c r="J2" s="2"/>
      <c r="L2" s="3" t="s">
        <v>27</v>
      </c>
      <c r="P2" s="4"/>
    </row>
    <row r="3" spans="1:17" ht="51" customHeight="1" thickBot="1" x14ac:dyDescent="0.25">
      <c r="B3" s="2"/>
      <c r="C3" s="5" t="s">
        <v>44</v>
      </c>
      <c r="D3" s="5"/>
      <c r="E3" s="5"/>
      <c r="F3" s="5"/>
      <c r="G3" s="5"/>
      <c r="H3" s="5"/>
      <c r="I3" s="5"/>
      <c r="J3" s="6"/>
      <c r="K3" s="7"/>
    </row>
    <row r="4" spans="1:17" ht="24.95" customHeight="1" thickTop="1" x14ac:dyDescent="0.15">
      <c r="B4" s="2"/>
      <c r="C4" s="8" t="s">
        <v>1</v>
      </c>
      <c r="D4" s="9" t="s">
        <v>41</v>
      </c>
      <c r="E4" s="10" t="s">
        <v>45</v>
      </c>
      <c r="F4" s="11"/>
      <c r="G4" s="11"/>
      <c r="I4" s="7"/>
      <c r="J4" s="6"/>
      <c r="K4" s="7"/>
      <c r="L4" s="12" t="s">
        <v>0</v>
      </c>
      <c r="N4" s="13"/>
      <c r="O4" s="4"/>
      <c r="P4" s="4"/>
      <c r="Q4" s="4"/>
    </row>
    <row r="5" spans="1:17" ht="24.75" customHeight="1" thickBot="1" x14ac:dyDescent="0.2">
      <c r="B5" s="2"/>
      <c r="C5" s="14" t="s">
        <v>42</v>
      </c>
      <c r="D5" s="15">
        <v>45</v>
      </c>
      <c r="E5" s="10" t="s">
        <v>46</v>
      </c>
      <c r="F5" s="16"/>
      <c r="G5" s="16"/>
      <c r="I5" s="7"/>
      <c r="J5" s="6"/>
      <c r="K5" s="7"/>
      <c r="L5" s="85" t="s">
        <v>1</v>
      </c>
      <c r="M5" s="76" t="s">
        <v>2</v>
      </c>
      <c r="N5" s="17"/>
      <c r="O5" s="4"/>
    </row>
    <row r="6" spans="1:17" ht="102" customHeight="1" thickTop="1" x14ac:dyDescent="0.15">
      <c r="B6" s="2"/>
      <c r="C6" s="18"/>
      <c r="D6" s="19"/>
      <c r="E6" s="83"/>
      <c r="F6" s="83"/>
      <c r="G6" s="20"/>
      <c r="H6" s="21"/>
      <c r="I6" s="7"/>
      <c r="J6" s="6"/>
      <c r="K6" s="7"/>
      <c r="L6" s="86"/>
      <c r="M6" s="77"/>
      <c r="N6" s="22"/>
      <c r="O6" s="4"/>
    </row>
    <row r="7" spans="1:17" ht="31.5" customHeight="1" x14ac:dyDescent="0.2">
      <c r="B7" s="2"/>
      <c r="C7" s="18"/>
      <c r="D7" s="23"/>
      <c r="E7" s="83" t="s">
        <v>47</v>
      </c>
      <c r="F7" s="84"/>
      <c r="G7" s="20"/>
      <c r="H7" s="21"/>
      <c r="I7" s="7"/>
      <c r="J7" s="6"/>
      <c r="K7" s="7"/>
      <c r="L7" s="24" t="s">
        <v>41</v>
      </c>
      <c r="M7" s="25">
        <v>1380</v>
      </c>
      <c r="N7" s="22"/>
      <c r="O7" s="4"/>
    </row>
    <row r="8" spans="1:17" ht="32.25" customHeight="1" thickBot="1" x14ac:dyDescent="0.2">
      <c r="B8" s="26"/>
      <c r="C8" s="75" t="s">
        <v>48</v>
      </c>
      <c r="D8" s="27" t="s">
        <v>32</v>
      </c>
      <c r="E8" s="28" t="s">
        <v>26</v>
      </c>
      <c r="F8" s="27" t="s">
        <v>25</v>
      </c>
      <c r="G8" s="29" t="s">
        <v>33</v>
      </c>
      <c r="H8" s="4"/>
      <c r="I8" s="7"/>
      <c r="J8" s="6"/>
      <c r="K8" s="7"/>
      <c r="L8" s="24" t="s">
        <v>34</v>
      </c>
      <c r="M8" s="25">
        <v>7280</v>
      </c>
      <c r="N8" s="22"/>
    </row>
    <row r="9" spans="1:17" ht="32.25" customHeight="1" thickTop="1" thickBot="1" x14ac:dyDescent="0.2">
      <c r="B9" s="26"/>
      <c r="C9" s="30" t="s">
        <v>3</v>
      </c>
      <c r="D9" s="31">
        <f>ROUNDDOWN((Q31*1.1),0)</f>
        <v>5912</v>
      </c>
      <c r="E9" s="32">
        <f>ROUNDDOWN((Q70*1.1),0)</f>
        <v>6363</v>
      </c>
      <c r="F9" s="32">
        <f>ROUNDDOWN((Q109*1.1),0)</f>
        <v>6583</v>
      </c>
      <c r="G9" s="33">
        <f>ROUNDDOWN((Q148*1.1),0)</f>
        <v>6803</v>
      </c>
      <c r="H9" s="34" t="s">
        <v>22</v>
      </c>
      <c r="I9" s="7"/>
      <c r="J9" s="6"/>
      <c r="K9" s="7"/>
      <c r="L9" s="24" t="s">
        <v>35</v>
      </c>
      <c r="M9" s="25">
        <v>13260</v>
      </c>
      <c r="N9" s="22"/>
    </row>
    <row r="10" spans="1:17" ht="30" customHeight="1" thickTop="1" thickBot="1" x14ac:dyDescent="0.2">
      <c r="B10" s="26"/>
      <c r="C10" s="35" t="s">
        <v>4</v>
      </c>
      <c r="D10" s="36">
        <f>ROUNDDOWN((Q40*1.1),0)</f>
        <v>4860</v>
      </c>
      <c r="E10" s="36">
        <f>ROUNDDOWN((Q79*1.1),0)</f>
        <v>4860</v>
      </c>
      <c r="F10" s="36">
        <f>ROUNDDOWN((Q118*1.1),0)</f>
        <v>4860</v>
      </c>
      <c r="G10" s="36">
        <f>ROUNDDOWN((Q157*1.1),0)</f>
        <v>4860</v>
      </c>
      <c r="H10" s="34" t="s">
        <v>22</v>
      </c>
      <c r="I10" s="7"/>
      <c r="J10" s="6"/>
      <c r="K10" s="7"/>
      <c r="L10" s="24" t="s">
        <v>36</v>
      </c>
      <c r="M10" s="25">
        <v>26520</v>
      </c>
      <c r="N10" s="22"/>
    </row>
    <row r="11" spans="1:17" ht="30" customHeight="1" thickTop="1" thickBot="1" x14ac:dyDescent="0.2">
      <c r="B11" s="2"/>
      <c r="C11" s="37" t="s">
        <v>31</v>
      </c>
      <c r="D11" s="38">
        <f>SUM(D9:D10)</f>
        <v>10772</v>
      </c>
      <c r="E11" s="39">
        <f t="shared" ref="E11:G11" si="0">SUM(E9:E10)</f>
        <v>11223</v>
      </c>
      <c r="F11" s="39">
        <f t="shared" si="0"/>
        <v>11443</v>
      </c>
      <c r="G11" s="40">
        <f t="shared" si="0"/>
        <v>11663</v>
      </c>
      <c r="H11" s="34" t="s">
        <v>22</v>
      </c>
      <c r="I11" s="7"/>
      <c r="J11" s="6"/>
      <c r="K11" s="7"/>
      <c r="L11" s="24" t="s">
        <v>37</v>
      </c>
      <c r="M11" s="25">
        <v>61100</v>
      </c>
      <c r="N11" s="22"/>
    </row>
    <row r="12" spans="1:17" ht="14.25" thickTop="1" x14ac:dyDescent="0.15">
      <c r="B12" s="2"/>
      <c r="C12" s="4"/>
      <c r="D12" s="4"/>
      <c r="E12" s="4"/>
      <c r="F12" s="4"/>
      <c r="G12" s="4"/>
      <c r="H12" s="4"/>
      <c r="I12" s="7"/>
      <c r="J12" s="6"/>
      <c r="K12" s="7"/>
      <c r="L12" s="24" t="s">
        <v>38</v>
      </c>
      <c r="M12" s="25">
        <v>119600</v>
      </c>
      <c r="N12" s="22"/>
    </row>
    <row r="13" spans="1:17" ht="14.25" thickBot="1" x14ac:dyDescent="0.2">
      <c r="B13" s="41"/>
      <c r="C13" s="42"/>
      <c r="D13" s="42"/>
      <c r="E13" s="42"/>
      <c r="F13" s="42"/>
      <c r="G13" s="42"/>
      <c r="H13" s="42"/>
      <c r="I13" s="42"/>
      <c r="J13" s="6"/>
      <c r="K13" s="7"/>
      <c r="L13" s="24" t="s">
        <v>39</v>
      </c>
      <c r="M13" s="25">
        <v>324220</v>
      </c>
      <c r="N13" s="22"/>
    </row>
    <row r="14" spans="1:17" ht="14.25" thickTop="1" x14ac:dyDescent="0.15">
      <c r="I14" s="43"/>
      <c r="J14" s="7"/>
      <c r="K14" s="7"/>
      <c r="L14" s="24" t="s">
        <v>40</v>
      </c>
      <c r="M14" s="25">
        <v>626600</v>
      </c>
      <c r="N14" s="22"/>
    </row>
    <row r="15" spans="1:17" x14ac:dyDescent="0.15">
      <c r="A15" s="4"/>
      <c r="B15" s="4"/>
      <c r="C15" s="4"/>
      <c r="D15" s="4"/>
      <c r="E15" s="4"/>
      <c r="F15" s="4"/>
      <c r="G15" s="4"/>
      <c r="H15" s="4"/>
      <c r="I15" s="44"/>
      <c r="J15" s="7"/>
      <c r="K15" s="7"/>
      <c r="M15" s="45"/>
      <c r="N15" s="45"/>
    </row>
    <row r="16" spans="1:17" x14ac:dyDescent="0.15">
      <c r="A16" s="4"/>
      <c r="B16" s="4"/>
      <c r="C16" s="4"/>
      <c r="D16" s="4"/>
      <c r="E16" s="4"/>
      <c r="F16" s="4"/>
      <c r="G16" s="4"/>
      <c r="H16" s="4"/>
      <c r="I16" s="7"/>
      <c r="J16" s="7"/>
      <c r="K16" s="7"/>
      <c r="L16" s="24"/>
      <c r="M16" s="46" t="s">
        <v>5</v>
      </c>
      <c r="N16" s="47"/>
      <c r="O16" s="48"/>
      <c r="P16" s="49">
        <v>0</v>
      </c>
      <c r="Q16" s="50">
        <f>VLOOKUP(D4,L7:M14,2,FALSE)</f>
        <v>1380</v>
      </c>
    </row>
    <row r="17" spans="1:17" x14ac:dyDescent="0.15">
      <c r="A17" s="4"/>
      <c r="B17" s="4"/>
      <c r="C17" s="4"/>
      <c r="D17" s="4"/>
      <c r="E17" s="4"/>
      <c r="F17" s="4"/>
      <c r="G17" s="4"/>
      <c r="H17" s="4"/>
      <c r="I17" s="7"/>
      <c r="J17" s="7"/>
      <c r="K17" s="7"/>
      <c r="L17" s="78" t="s">
        <v>6</v>
      </c>
      <c r="M17" s="51" t="s">
        <v>7</v>
      </c>
      <c r="N17" s="24" t="s">
        <v>8</v>
      </c>
      <c r="O17" s="52">
        <v>10</v>
      </c>
      <c r="P17" s="53">
        <f>IF($D$4="13,20,25㎜(一般家庭用)",IF($D$5&gt;=12,12,$D$5),0)</f>
        <v>12</v>
      </c>
      <c r="Q17" s="52">
        <f>O17*P17</f>
        <v>120</v>
      </c>
    </row>
    <row r="18" spans="1:17" ht="18.75" customHeight="1" x14ac:dyDescent="0.15">
      <c r="A18" s="4"/>
      <c r="B18" s="4"/>
      <c r="C18" s="4"/>
      <c r="D18" s="4"/>
      <c r="E18" s="4"/>
      <c r="F18" s="4"/>
      <c r="G18" s="4"/>
      <c r="H18" s="4"/>
      <c r="I18" s="7"/>
      <c r="J18" s="7"/>
      <c r="K18" s="7"/>
      <c r="L18" s="79"/>
      <c r="M18" s="54"/>
      <c r="N18" s="24" t="s">
        <v>9</v>
      </c>
      <c r="O18" s="52">
        <v>25</v>
      </c>
      <c r="P18" s="53">
        <f>IF($D$4="13,20,25㎜(一般家庭用)",IF($D$5&lt;=12,0,IF($D$5&gt;=20,8,$D$5-12)),0)</f>
        <v>8</v>
      </c>
      <c r="Q18" s="52">
        <f>O18*P18</f>
        <v>200</v>
      </c>
    </row>
    <row r="19" spans="1:17" ht="18.75" customHeight="1" x14ac:dyDescent="0.15">
      <c r="A19" s="4"/>
      <c r="B19" s="4"/>
      <c r="C19" s="4"/>
      <c r="D19" s="4"/>
      <c r="E19" s="4"/>
      <c r="F19" s="4"/>
      <c r="G19" s="4"/>
      <c r="H19" s="4"/>
      <c r="I19" s="7"/>
      <c r="J19" s="7"/>
      <c r="K19" s="7"/>
      <c r="L19" s="79"/>
      <c r="M19" s="54"/>
      <c r="N19" s="24" t="s">
        <v>10</v>
      </c>
      <c r="O19" s="52">
        <v>135</v>
      </c>
      <c r="P19" s="53">
        <f>IF($D$4="13,20,25㎜(一般家庭用)",IF($D$5&lt;=20,0,IF($D$5&gt;=40,20,$D$5-20)),0)</f>
        <v>20</v>
      </c>
      <c r="Q19" s="52">
        <f>O19*P19</f>
        <v>2700</v>
      </c>
    </row>
    <row r="20" spans="1:17" ht="18.75" customHeight="1" x14ac:dyDescent="0.15">
      <c r="A20" s="4"/>
      <c r="B20" s="4"/>
      <c r="C20" s="4"/>
      <c r="D20" s="4"/>
      <c r="E20" s="4"/>
      <c r="F20" s="4"/>
      <c r="G20" s="4"/>
      <c r="H20" s="4"/>
      <c r="I20" s="7"/>
      <c r="J20" s="7"/>
      <c r="K20" s="7"/>
      <c r="L20" s="79"/>
      <c r="M20" s="54"/>
      <c r="N20" s="24" t="s">
        <v>11</v>
      </c>
      <c r="O20" s="52">
        <v>195</v>
      </c>
      <c r="P20" s="53">
        <f>IF($D$4="13,20,25㎜(一般家庭用)",IF($D$5&lt;=40,0,IF($D$5&gt;=60,20,$D$5-40)),0)</f>
        <v>5</v>
      </c>
      <c r="Q20" s="52">
        <f>O20*P20</f>
        <v>975</v>
      </c>
    </row>
    <row r="21" spans="1:17" ht="18.75" customHeight="1" x14ac:dyDescent="0.15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79"/>
      <c r="M21" s="54"/>
      <c r="N21" s="24" t="s">
        <v>12</v>
      </c>
      <c r="O21" s="52">
        <v>215</v>
      </c>
      <c r="P21" s="53">
        <f>IF($D$4="13,20,25㎜(一般家庭用)",IF($D$5&lt;=60,0,IF($D$5&gt;=100,40,$D$5-60)),0)</f>
        <v>0</v>
      </c>
      <c r="Q21" s="52">
        <f t="shared" ref="Q21:Q30" si="1">O21*P21</f>
        <v>0</v>
      </c>
    </row>
    <row r="22" spans="1:17" ht="18.75" customHeight="1" x14ac:dyDescent="0.15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79"/>
      <c r="M22" s="54"/>
      <c r="N22" s="24" t="s">
        <v>13</v>
      </c>
      <c r="O22" s="52">
        <v>270</v>
      </c>
      <c r="P22" s="53">
        <f>IF($D$4="13,20,25㎜(一般家庭用)",IF($D$5&lt;=100,0,IF($D$5&gt;=600,500,$D$5-100)),0)</f>
        <v>0</v>
      </c>
      <c r="Q22" s="52">
        <f t="shared" si="1"/>
        <v>0</v>
      </c>
    </row>
    <row r="23" spans="1:17" ht="18.75" customHeight="1" x14ac:dyDescent="0.15">
      <c r="I23" s="4"/>
      <c r="J23" s="4"/>
      <c r="K23" s="4"/>
      <c r="L23" s="79"/>
      <c r="M23" s="55"/>
      <c r="N23" s="56" t="s">
        <v>14</v>
      </c>
      <c r="O23" s="52">
        <v>320</v>
      </c>
      <c r="P23" s="53">
        <f>IF($D$4="13,20,25㎜(一般家庭用)",IF($D$5&lt;=600,0,IF($D$5&gt;=2000,1400,$D$5-600)),0)</f>
        <v>0</v>
      </c>
      <c r="Q23" s="52">
        <f t="shared" si="1"/>
        <v>0</v>
      </c>
    </row>
    <row r="24" spans="1:17" ht="18.75" customHeight="1" x14ac:dyDescent="0.15">
      <c r="C24" s="57"/>
      <c r="D24" s="58"/>
      <c r="E24" s="58"/>
      <c r="F24" s="58"/>
      <c r="G24" s="58"/>
      <c r="J24" s="4"/>
      <c r="K24" s="4"/>
      <c r="L24" s="79"/>
      <c r="M24" s="59"/>
      <c r="N24" s="60" t="s">
        <v>15</v>
      </c>
      <c r="O24" s="52">
        <v>340</v>
      </c>
      <c r="P24" s="53">
        <f>IF($D$4="13,20,25㎜(一般家庭用)",IF($D$5&gt;=2001,$D$5-2000,0),0)</f>
        <v>0</v>
      </c>
      <c r="Q24" s="52">
        <f t="shared" si="1"/>
        <v>0</v>
      </c>
    </row>
    <row r="25" spans="1:17" ht="18.75" customHeight="1" x14ac:dyDescent="0.15">
      <c r="C25" s="57"/>
      <c r="D25" s="58"/>
      <c r="E25" s="58"/>
      <c r="F25" s="58"/>
      <c r="G25" s="58"/>
      <c r="J25" s="4"/>
      <c r="K25" s="4"/>
      <c r="L25" s="79"/>
      <c r="M25" s="61" t="s">
        <v>16</v>
      </c>
      <c r="N25" s="24" t="s">
        <v>17</v>
      </c>
      <c r="O25" s="52">
        <v>135</v>
      </c>
      <c r="P25" s="53">
        <f>IF($D$4="13,20,25㎜(一般家庭用)",0,IF($D$5&gt;=40,40,$D$5))</f>
        <v>0</v>
      </c>
      <c r="Q25" s="52">
        <f>O25*P25</f>
        <v>0</v>
      </c>
    </row>
    <row r="26" spans="1:17" ht="18.75" customHeight="1" x14ac:dyDescent="0.15">
      <c r="C26" s="57"/>
      <c r="D26" s="58"/>
      <c r="E26" s="58"/>
      <c r="F26" s="58"/>
      <c r="G26" s="58"/>
      <c r="J26" s="4"/>
      <c r="K26" s="4"/>
      <c r="L26" s="79"/>
      <c r="M26" s="62"/>
      <c r="N26" s="24" t="s">
        <v>11</v>
      </c>
      <c r="O26" s="52">
        <v>195</v>
      </c>
      <c r="P26" s="53">
        <f>IF($D$4="13,20,25㎜(一般家庭用)",0,IF($D$5&lt;=40,0,IF($D$5&gt;=60,20,$D$5-40)))</f>
        <v>0</v>
      </c>
      <c r="Q26" s="52">
        <f t="shared" si="1"/>
        <v>0</v>
      </c>
    </row>
    <row r="27" spans="1:17" ht="18.75" customHeight="1" x14ac:dyDescent="0.15">
      <c r="C27" s="57"/>
      <c r="D27" s="58"/>
      <c r="E27" s="58"/>
      <c r="F27" s="58"/>
      <c r="G27" s="58"/>
      <c r="J27" s="4"/>
      <c r="K27" s="4"/>
      <c r="L27" s="79"/>
      <c r="M27" s="62"/>
      <c r="N27" s="24" t="s">
        <v>12</v>
      </c>
      <c r="O27" s="52">
        <v>215</v>
      </c>
      <c r="P27" s="53">
        <f>IF($D$4="13,20,25㎜(一般家庭用)",0,IF($D$5&lt;=60,0,IF($D$5&gt;=100,40,$D$5-60)))</f>
        <v>0</v>
      </c>
      <c r="Q27" s="52">
        <f t="shared" si="1"/>
        <v>0</v>
      </c>
    </row>
    <row r="28" spans="1:17" ht="18.75" customHeight="1" x14ac:dyDescent="0.15">
      <c r="B28" s="7"/>
      <c r="C28" s="7"/>
      <c r="D28" s="7"/>
      <c r="E28" s="7"/>
      <c r="F28" s="7"/>
      <c r="G28" s="7"/>
      <c r="H28" s="7"/>
      <c r="J28" s="4"/>
      <c r="K28" s="4"/>
      <c r="L28" s="79"/>
      <c r="M28" s="62"/>
      <c r="N28" s="24" t="s">
        <v>13</v>
      </c>
      <c r="O28" s="52">
        <v>270</v>
      </c>
      <c r="P28" s="53">
        <f>IF($D$4="13,20,25㎜(一般家庭用)",0,IF($D$5&lt;=100,0,IF($D$5&gt;=600,500,$D$5-100)))</f>
        <v>0</v>
      </c>
      <c r="Q28" s="52">
        <f t="shared" si="1"/>
        <v>0</v>
      </c>
    </row>
    <row r="29" spans="1:17" ht="18.75" customHeight="1" x14ac:dyDescent="0.15">
      <c r="B29" s="63"/>
      <c r="C29" s="7"/>
      <c r="D29" s="58"/>
      <c r="E29" s="58"/>
      <c r="F29" s="58"/>
      <c r="G29" s="58"/>
      <c r="H29" s="64"/>
      <c r="J29" s="4"/>
      <c r="K29" s="4"/>
      <c r="L29" s="79"/>
      <c r="M29" s="62"/>
      <c r="N29" s="60" t="s">
        <v>14</v>
      </c>
      <c r="O29" s="52">
        <v>320</v>
      </c>
      <c r="P29" s="53">
        <f>IF($D$4="13,20,25㎜(一般家庭用)",0,IF($D$5&lt;=600,0,IF($D$5&gt;=2000,1400,$D$5-600)))</f>
        <v>0</v>
      </c>
      <c r="Q29" s="52">
        <f t="shared" si="1"/>
        <v>0</v>
      </c>
    </row>
    <row r="30" spans="1:17" ht="18.75" customHeight="1" thickBot="1" x14ac:dyDescent="0.2">
      <c r="B30" s="63"/>
      <c r="C30" s="7"/>
      <c r="D30" s="58"/>
      <c r="E30" s="58"/>
      <c r="F30" s="58"/>
      <c r="G30" s="58"/>
      <c r="H30" s="64"/>
      <c r="J30" s="4"/>
      <c r="K30" s="4"/>
      <c r="L30" s="80"/>
      <c r="M30" s="65"/>
      <c r="N30" s="59" t="s">
        <v>15</v>
      </c>
      <c r="O30" s="52">
        <v>340</v>
      </c>
      <c r="P30" s="53">
        <f>IF($D$4="13,20,25㎜(一般家庭用)",0,IF($D$5&gt;=2001,$D$5-2000,0))</f>
        <v>0</v>
      </c>
      <c r="Q30" s="52">
        <f t="shared" si="1"/>
        <v>0</v>
      </c>
    </row>
    <row r="31" spans="1:17" ht="18.75" customHeight="1" thickBot="1" x14ac:dyDescent="0.2">
      <c r="B31" s="63"/>
      <c r="C31" s="7"/>
      <c r="D31" s="58"/>
      <c r="E31" s="58"/>
      <c r="F31" s="58"/>
      <c r="G31" s="58"/>
      <c r="H31" s="64"/>
      <c r="J31" s="4"/>
      <c r="K31" s="4"/>
      <c r="P31" s="57" t="s">
        <v>23</v>
      </c>
      <c r="Q31" s="66">
        <f>SUM(Q16:Q30)</f>
        <v>5375</v>
      </c>
    </row>
    <row r="32" spans="1:17" ht="18.75" customHeight="1" x14ac:dyDescent="0.15">
      <c r="C32" s="57"/>
      <c r="D32" s="58"/>
      <c r="E32" s="58"/>
      <c r="F32" s="58"/>
      <c r="G32" s="58"/>
      <c r="J32" s="4"/>
      <c r="K32" s="4"/>
      <c r="M32" s="45"/>
      <c r="N32" s="45"/>
    </row>
    <row r="33" spans="2:18" ht="18.75" customHeight="1" x14ac:dyDescent="0.15">
      <c r="C33" s="57"/>
      <c r="D33" s="58"/>
      <c r="E33" s="58"/>
      <c r="F33" s="58"/>
      <c r="G33" s="58"/>
      <c r="J33" s="4"/>
      <c r="K33" s="4"/>
      <c r="L33" s="12" t="s">
        <v>18</v>
      </c>
    </row>
    <row r="34" spans="2:18" ht="18.75" customHeight="1" x14ac:dyDescent="0.15">
      <c r="C34" s="57"/>
      <c r="D34" s="58"/>
      <c r="E34" s="58"/>
      <c r="F34" s="58"/>
      <c r="G34" s="58"/>
      <c r="J34" s="4"/>
      <c r="K34" s="4"/>
      <c r="M34" s="67" t="s">
        <v>5</v>
      </c>
      <c r="N34" s="24" t="s">
        <v>19</v>
      </c>
      <c r="O34" s="52">
        <v>1534</v>
      </c>
      <c r="P34" s="53">
        <v>20</v>
      </c>
      <c r="Q34" s="52">
        <v>1534</v>
      </c>
    </row>
    <row r="35" spans="2:18" ht="18.75" customHeight="1" x14ac:dyDescent="0.15">
      <c r="M35" s="68" t="s">
        <v>6</v>
      </c>
      <c r="N35" s="24" t="s">
        <v>10</v>
      </c>
      <c r="O35" s="52">
        <v>102</v>
      </c>
      <c r="P35" s="53">
        <f>IF($D$5&lt;=20,0,IF($D$5&lt;=40,$D$5-20,40-20))</f>
        <v>20</v>
      </c>
      <c r="Q35" s="52">
        <f>O35*P35</f>
        <v>2040</v>
      </c>
    </row>
    <row r="36" spans="2:18" ht="18.75" customHeight="1" x14ac:dyDescent="0.15">
      <c r="I36" s="69"/>
      <c r="M36" s="62"/>
      <c r="N36" s="24" t="s">
        <v>20</v>
      </c>
      <c r="O36" s="52">
        <v>169</v>
      </c>
      <c r="P36" s="53">
        <f>IF($D$5&lt;=40,0,IF($D$5&lt;=100,$D$5-40,60))</f>
        <v>5</v>
      </c>
      <c r="Q36" s="52">
        <f t="shared" ref="Q36:Q39" si="2">O36*P36</f>
        <v>845</v>
      </c>
    </row>
    <row r="37" spans="2:18" ht="18.75" customHeight="1" x14ac:dyDescent="0.15">
      <c r="H37" s="70"/>
      <c r="I37" s="7"/>
      <c r="J37" s="7"/>
      <c r="K37" s="7"/>
      <c r="M37" s="71"/>
      <c r="N37" s="24" t="s">
        <v>13</v>
      </c>
      <c r="O37" s="52">
        <v>198</v>
      </c>
      <c r="P37" s="53">
        <f>IF($D$5&lt;=100,0,IF($D$5&lt;=600,$D$5-100,500))</f>
        <v>0</v>
      </c>
      <c r="Q37" s="52">
        <f t="shared" si="2"/>
        <v>0</v>
      </c>
      <c r="R37" s="7"/>
    </row>
    <row r="38" spans="2:18" ht="18.75" customHeight="1" x14ac:dyDescent="0.15">
      <c r="H38" s="4"/>
      <c r="I38" s="7"/>
      <c r="J38" s="7"/>
      <c r="K38" s="7"/>
      <c r="M38" s="71"/>
      <c r="N38" s="24" t="s">
        <v>14</v>
      </c>
      <c r="O38" s="52">
        <v>239</v>
      </c>
      <c r="P38" s="53">
        <f>IF($D$5&lt;=600,0,IF($D$5&lt;=2000,$D$5-600,1400))</f>
        <v>0</v>
      </c>
      <c r="Q38" s="52">
        <f t="shared" si="2"/>
        <v>0</v>
      </c>
      <c r="R38" s="7"/>
    </row>
    <row r="39" spans="2:18" ht="18.75" customHeight="1" thickBot="1" x14ac:dyDescent="0.2">
      <c r="H39" s="4"/>
      <c r="I39" s="7"/>
      <c r="J39" s="7"/>
      <c r="K39" s="7"/>
      <c r="M39" s="65"/>
      <c r="N39" s="24" t="s">
        <v>21</v>
      </c>
      <c r="O39" s="52">
        <v>274</v>
      </c>
      <c r="P39" s="53">
        <f>IF($D$5&lt;=2000,0,$D$5-2000)</f>
        <v>0</v>
      </c>
      <c r="Q39" s="52">
        <f t="shared" si="2"/>
        <v>0</v>
      </c>
      <c r="R39" s="7"/>
    </row>
    <row r="40" spans="2:18" ht="18.75" customHeight="1" thickBot="1" x14ac:dyDescent="0.2">
      <c r="I40" s="7"/>
      <c r="J40" s="7"/>
      <c r="K40" s="7"/>
      <c r="P40" s="72" t="s">
        <v>24</v>
      </c>
      <c r="Q40" s="66">
        <f>SUM(Q34:Q39)</f>
        <v>4419</v>
      </c>
      <c r="R40" s="7"/>
    </row>
    <row r="41" spans="2:18" ht="18.75" customHeight="1" x14ac:dyDescent="0.15">
      <c r="I41" s="7"/>
      <c r="J41" s="7"/>
      <c r="K41" s="7"/>
      <c r="R41" s="7"/>
    </row>
    <row r="42" spans="2:18" ht="18.75" customHeight="1" x14ac:dyDescent="0.2">
      <c r="I42" s="7"/>
      <c r="J42" s="7"/>
      <c r="K42" s="7"/>
      <c r="L42" s="3" t="s">
        <v>30</v>
      </c>
      <c r="R42" s="7"/>
    </row>
    <row r="43" spans="2:18" ht="18.75" customHeight="1" x14ac:dyDescent="0.15">
      <c r="I43" s="7"/>
      <c r="J43" s="7"/>
      <c r="K43" s="7"/>
      <c r="R43" s="7"/>
    </row>
    <row r="44" spans="2:18" ht="14.25" x14ac:dyDescent="0.15">
      <c r="I44" s="7"/>
      <c r="J44" s="7"/>
      <c r="K44" s="7"/>
      <c r="L44" s="12" t="s">
        <v>0</v>
      </c>
      <c r="N44" s="13"/>
      <c r="O44" s="4"/>
      <c r="P44" s="4"/>
      <c r="Q44" s="4"/>
      <c r="R44" s="7"/>
    </row>
    <row r="45" spans="2:18" x14ac:dyDescent="0.15">
      <c r="B45" s="70"/>
      <c r="C45" s="70"/>
      <c r="D45" s="70"/>
      <c r="E45" s="70"/>
      <c r="F45" s="70"/>
      <c r="G45" s="70"/>
      <c r="I45" s="7"/>
      <c r="J45" s="7"/>
      <c r="K45" s="7"/>
      <c r="L45" s="73" t="s">
        <v>1</v>
      </c>
      <c r="M45" s="60" t="s">
        <v>2</v>
      </c>
      <c r="N45" s="17"/>
      <c r="O45" s="4"/>
      <c r="R45" s="7"/>
    </row>
    <row r="46" spans="2:18" x14ac:dyDescent="0.15">
      <c r="I46" s="7"/>
      <c r="J46" s="7"/>
      <c r="K46" s="7"/>
      <c r="L46" s="24" t="s">
        <v>41</v>
      </c>
      <c r="M46" s="25">
        <v>1380</v>
      </c>
      <c r="N46" s="22"/>
      <c r="O46" s="4"/>
      <c r="R46" s="7"/>
    </row>
    <row r="47" spans="2:18" x14ac:dyDescent="0.15">
      <c r="I47" s="7"/>
      <c r="J47" s="7"/>
      <c r="K47" s="7"/>
      <c r="L47" s="24" t="s">
        <v>34</v>
      </c>
      <c r="M47" s="25">
        <v>7280</v>
      </c>
      <c r="N47" s="22"/>
      <c r="R47" s="7"/>
    </row>
    <row r="48" spans="2:18" x14ac:dyDescent="0.15">
      <c r="I48" s="7"/>
      <c r="J48" s="7"/>
      <c r="K48" s="7"/>
      <c r="L48" s="24" t="s">
        <v>35</v>
      </c>
      <c r="M48" s="25">
        <v>13260</v>
      </c>
      <c r="N48" s="22"/>
      <c r="R48" s="7"/>
    </row>
    <row r="49" spans="3:18" x14ac:dyDescent="0.15">
      <c r="I49" s="44"/>
      <c r="J49" s="7"/>
      <c r="K49" s="7"/>
      <c r="L49" s="24" t="s">
        <v>36</v>
      </c>
      <c r="M49" s="25">
        <v>26520</v>
      </c>
      <c r="N49" s="22"/>
      <c r="R49" s="7"/>
    </row>
    <row r="50" spans="3:18" x14ac:dyDescent="0.15">
      <c r="C50" s="74"/>
      <c r="I50" s="7"/>
      <c r="J50" s="7"/>
      <c r="K50" s="7"/>
      <c r="L50" s="24" t="s">
        <v>37</v>
      </c>
      <c r="M50" s="25">
        <v>61100</v>
      </c>
      <c r="N50" s="22"/>
      <c r="R50" s="7"/>
    </row>
    <row r="51" spans="3:18" x14ac:dyDescent="0.15">
      <c r="I51" s="7"/>
      <c r="J51" s="7"/>
      <c r="K51" s="7"/>
      <c r="L51" s="24" t="s">
        <v>38</v>
      </c>
      <c r="M51" s="25">
        <v>119600</v>
      </c>
      <c r="N51" s="22"/>
      <c r="R51" s="7"/>
    </row>
    <row r="52" spans="3:18" x14ac:dyDescent="0.15">
      <c r="L52" s="24" t="s">
        <v>39</v>
      </c>
      <c r="M52" s="25">
        <v>324220</v>
      </c>
      <c r="N52" s="22"/>
    </row>
    <row r="53" spans="3:18" x14ac:dyDescent="0.15">
      <c r="L53" s="24" t="s">
        <v>40</v>
      </c>
      <c r="M53" s="25">
        <v>626600</v>
      </c>
      <c r="N53" s="22"/>
    </row>
    <row r="54" spans="3:18" x14ac:dyDescent="0.15">
      <c r="M54" s="45"/>
      <c r="N54" s="45"/>
    </row>
    <row r="55" spans="3:18" x14ac:dyDescent="0.15">
      <c r="L55" s="24"/>
      <c r="M55" s="46" t="s">
        <v>5</v>
      </c>
      <c r="N55" s="47"/>
      <c r="O55" s="48"/>
      <c r="P55" s="49">
        <v>0</v>
      </c>
      <c r="Q55" s="50">
        <f>VLOOKUP(D4,L46:M53,2,FALSE)</f>
        <v>1380</v>
      </c>
    </row>
    <row r="56" spans="3:18" x14ac:dyDescent="0.15">
      <c r="L56" s="78" t="s">
        <v>6</v>
      </c>
      <c r="M56" s="51" t="s">
        <v>7</v>
      </c>
      <c r="N56" s="24" t="s">
        <v>8</v>
      </c>
      <c r="O56" s="52">
        <v>25</v>
      </c>
      <c r="P56" s="53">
        <f>IF($D$4="13,20,25㎜(一般家庭用)",IF($D$5&gt;=12,12,$D$5),0)</f>
        <v>12</v>
      </c>
      <c r="Q56" s="52">
        <f>O56*P56</f>
        <v>300</v>
      </c>
    </row>
    <row r="57" spans="3:18" x14ac:dyDescent="0.15">
      <c r="L57" s="79"/>
      <c r="M57" s="54"/>
      <c r="N57" s="24" t="s">
        <v>9</v>
      </c>
      <c r="O57" s="52">
        <v>35</v>
      </c>
      <c r="P57" s="53">
        <f>IF($D$4="13,20,25㎜(一般家庭用)",IF($D$5&lt;=12,0,IF($D$5&gt;=20,8,$D$5-12)),0)</f>
        <v>8</v>
      </c>
      <c r="Q57" s="52">
        <f>O57*P57</f>
        <v>280</v>
      </c>
    </row>
    <row r="58" spans="3:18" x14ac:dyDescent="0.15">
      <c r="L58" s="79"/>
      <c r="M58" s="54"/>
      <c r="N58" s="24" t="s">
        <v>10</v>
      </c>
      <c r="O58" s="52">
        <v>140</v>
      </c>
      <c r="P58" s="53">
        <f>IF($D$4="13,20,25㎜(一般家庭用)",IF($D$5&lt;=20,0,IF($D$5&gt;=40,20,$D$5-20)),0)</f>
        <v>20</v>
      </c>
      <c r="Q58" s="52">
        <f>O58*P58</f>
        <v>2800</v>
      </c>
    </row>
    <row r="59" spans="3:18" x14ac:dyDescent="0.15">
      <c r="L59" s="79"/>
      <c r="M59" s="54"/>
      <c r="N59" s="24" t="s">
        <v>11</v>
      </c>
      <c r="O59" s="52">
        <v>205</v>
      </c>
      <c r="P59" s="53">
        <f>IF($D$4="13,20,25㎜(一般家庭用)",IF($D$5&lt;=40,0,IF($D$5&gt;=60,20,$D$5-40)),0)</f>
        <v>5</v>
      </c>
      <c r="Q59" s="52">
        <f>O59*P59</f>
        <v>1025</v>
      </c>
    </row>
    <row r="60" spans="3:18" x14ac:dyDescent="0.15">
      <c r="L60" s="79"/>
      <c r="M60" s="54"/>
      <c r="N60" s="24" t="s">
        <v>12</v>
      </c>
      <c r="O60" s="52">
        <v>225</v>
      </c>
      <c r="P60" s="53">
        <f>IF($D$4="13,20,25㎜(一般家庭用)",IF($D$5&lt;=60,0,IF($D$5&gt;=100,40,$D$5-60)),0)</f>
        <v>0</v>
      </c>
      <c r="Q60" s="52">
        <f t="shared" ref="Q60:Q69" si="3">O60*P60</f>
        <v>0</v>
      </c>
    </row>
    <row r="61" spans="3:18" x14ac:dyDescent="0.15">
      <c r="L61" s="79"/>
      <c r="M61" s="54"/>
      <c r="N61" s="24" t="s">
        <v>13</v>
      </c>
      <c r="O61" s="52">
        <v>280</v>
      </c>
      <c r="P61" s="53">
        <f>IF($D$4="13,20,25㎜(一般家庭用)",IF($D$5&lt;=100,0,IF($D$5&gt;=600,500,$D$5-100)),0)</f>
        <v>0</v>
      </c>
      <c r="Q61" s="52">
        <f t="shared" si="3"/>
        <v>0</v>
      </c>
    </row>
    <row r="62" spans="3:18" x14ac:dyDescent="0.15">
      <c r="L62" s="79"/>
      <c r="M62" s="55"/>
      <c r="N62" s="56" t="s">
        <v>14</v>
      </c>
      <c r="O62" s="52">
        <v>330</v>
      </c>
      <c r="P62" s="53">
        <f>IF($D$4="13,20,25㎜(一般家庭用)",IF($D$5&lt;=600,0,IF($D$5&gt;=2000,1400,$D$5-600)),0)</f>
        <v>0</v>
      </c>
      <c r="Q62" s="52">
        <f t="shared" si="3"/>
        <v>0</v>
      </c>
    </row>
    <row r="63" spans="3:18" x14ac:dyDescent="0.15">
      <c r="L63" s="79"/>
      <c r="M63" s="59"/>
      <c r="N63" s="60" t="s">
        <v>15</v>
      </c>
      <c r="O63" s="52">
        <v>350</v>
      </c>
      <c r="P63" s="53">
        <f>IF($D$4="13,20,25㎜(一般家庭用)",IF($D$5&gt;=2001,$D$5-2000,0),0)</f>
        <v>0</v>
      </c>
      <c r="Q63" s="52">
        <f t="shared" si="3"/>
        <v>0</v>
      </c>
    </row>
    <row r="64" spans="3:18" x14ac:dyDescent="0.15">
      <c r="L64" s="79"/>
      <c r="M64" s="61" t="s">
        <v>16</v>
      </c>
      <c r="N64" s="24" t="s">
        <v>17</v>
      </c>
      <c r="O64" s="52">
        <v>140</v>
      </c>
      <c r="P64" s="53">
        <f>IF($D$4="13,20,25㎜(一般家庭用)",0,IF($D$5&gt;=40,40,$D$5))</f>
        <v>0</v>
      </c>
      <c r="Q64" s="52">
        <f t="shared" si="3"/>
        <v>0</v>
      </c>
    </row>
    <row r="65" spans="12:17" x14ac:dyDescent="0.15">
      <c r="L65" s="79"/>
      <c r="M65" s="62"/>
      <c r="N65" s="24" t="s">
        <v>11</v>
      </c>
      <c r="O65" s="52">
        <v>205</v>
      </c>
      <c r="P65" s="53">
        <f>IF($D$4="13,20,25㎜(一般家庭用)",0,IF($D$5&lt;=40,0,IF($D$5&gt;=60,20,$D$5-40)))</f>
        <v>0</v>
      </c>
      <c r="Q65" s="52">
        <f t="shared" si="3"/>
        <v>0</v>
      </c>
    </row>
    <row r="66" spans="12:17" x14ac:dyDescent="0.15">
      <c r="L66" s="79"/>
      <c r="M66" s="62"/>
      <c r="N66" s="24" t="s">
        <v>12</v>
      </c>
      <c r="O66" s="52">
        <v>225</v>
      </c>
      <c r="P66" s="53">
        <f>IF($D$4="13,20,25㎜(一般家庭用)",0,IF($D$5&lt;=60,0,IF($D$5&gt;=100,40,$D$5-60)))</f>
        <v>0</v>
      </c>
      <c r="Q66" s="52">
        <f t="shared" si="3"/>
        <v>0</v>
      </c>
    </row>
    <row r="67" spans="12:17" x14ac:dyDescent="0.15">
      <c r="L67" s="79"/>
      <c r="M67" s="62"/>
      <c r="N67" s="24" t="s">
        <v>13</v>
      </c>
      <c r="O67" s="52">
        <v>280</v>
      </c>
      <c r="P67" s="53">
        <f>IF($D$4="13,20,25㎜(一般家庭用)",0,IF($D$5&lt;=100,0,IF($D$5&gt;=600,500,$D$5-100)))</f>
        <v>0</v>
      </c>
      <c r="Q67" s="52">
        <f t="shared" si="3"/>
        <v>0</v>
      </c>
    </row>
    <row r="68" spans="12:17" x14ac:dyDescent="0.15">
      <c r="L68" s="79"/>
      <c r="M68" s="62"/>
      <c r="N68" s="60" t="s">
        <v>14</v>
      </c>
      <c r="O68" s="52">
        <v>330</v>
      </c>
      <c r="P68" s="53">
        <f>IF($D$4="13,20,25㎜(一般家庭用)",0,IF($D$5&lt;=600,0,IF($D$5&gt;=2000,1400,$D$5-600)))</f>
        <v>0</v>
      </c>
      <c r="Q68" s="52">
        <f t="shared" si="3"/>
        <v>0</v>
      </c>
    </row>
    <row r="69" spans="12:17" ht="14.25" thickBot="1" x14ac:dyDescent="0.2">
      <c r="L69" s="80"/>
      <c r="M69" s="65"/>
      <c r="N69" s="59" t="s">
        <v>15</v>
      </c>
      <c r="O69" s="52">
        <v>350</v>
      </c>
      <c r="P69" s="53">
        <f>IF($D$4="13,20,25㎜(一般家庭用)",0,IF($D$5&gt;=2001,$D$5-2000,0))</f>
        <v>0</v>
      </c>
      <c r="Q69" s="52">
        <f t="shared" si="3"/>
        <v>0</v>
      </c>
    </row>
    <row r="70" spans="12:17" ht="14.25" thickBot="1" x14ac:dyDescent="0.2">
      <c r="P70" s="57" t="s">
        <v>23</v>
      </c>
      <c r="Q70" s="66">
        <f>SUM(Q55:Q69)</f>
        <v>5785</v>
      </c>
    </row>
    <row r="71" spans="12:17" x14ac:dyDescent="0.15">
      <c r="M71" s="45"/>
      <c r="N71" s="45"/>
    </row>
    <row r="72" spans="12:17" ht="14.25" x14ac:dyDescent="0.15">
      <c r="L72" s="12" t="s">
        <v>18</v>
      </c>
    </row>
    <row r="73" spans="12:17" x14ac:dyDescent="0.15">
      <c r="M73" s="67" t="s">
        <v>5</v>
      </c>
      <c r="N73" s="24" t="s">
        <v>19</v>
      </c>
      <c r="O73" s="52">
        <v>1534</v>
      </c>
      <c r="P73" s="53">
        <v>20</v>
      </c>
      <c r="Q73" s="52">
        <v>1534</v>
      </c>
    </row>
    <row r="74" spans="12:17" x14ac:dyDescent="0.15">
      <c r="M74" s="68" t="s">
        <v>6</v>
      </c>
      <c r="N74" s="24" t="s">
        <v>10</v>
      </c>
      <c r="O74" s="52">
        <v>102</v>
      </c>
      <c r="P74" s="53">
        <f>IF($D$5&lt;=20,0,IF($D$5&lt;=40,$D$5-20,40-20))</f>
        <v>20</v>
      </c>
      <c r="Q74" s="52">
        <f t="shared" ref="Q74:Q78" si="4">O74*P74</f>
        <v>2040</v>
      </c>
    </row>
    <row r="75" spans="12:17" x14ac:dyDescent="0.15">
      <c r="M75" s="62"/>
      <c r="N75" s="24" t="s">
        <v>20</v>
      </c>
      <c r="O75" s="52">
        <v>169</v>
      </c>
      <c r="P75" s="53">
        <f>IF($D$5&lt;=40,0,IF($D$5&lt;=100,$D$5-40,60))</f>
        <v>5</v>
      </c>
      <c r="Q75" s="52">
        <f t="shared" si="4"/>
        <v>845</v>
      </c>
    </row>
    <row r="76" spans="12:17" x14ac:dyDescent="0.15">
      <c r="M76" s="71"/>
      <c r="N76" s="24" t="s">
        <v>13</v>
      </c>
      <c r="O76" s="52">
        <v>198</v>
      </c>
      <c r="P76" s="53">
        <f>IF($D$5&lt;=100,0,IF($D$5&lt;=600,$D$5-100,500))</f>
        <v>0</v>
      </c>
      <c r="Q76" s="52">
        <f t="shared" si="4"/>
        <v>0</v>
      </c>
    </row>
    <row r="77" spans="12:17" x14ac:dyDescent="0.15">
      <c r="M77" s="71"/>
      <c r="N77" s="24" t="s">
        <v>14</v>
      </c>
      <c r="O77" s="52">
        <v>239</v>
      </c>
      <c r="P77" s="53">
        <f>IF($D$5&lt;=600,0,IF($D$5&lt;=2000,$D$5-600,1400))</f>
        <v>0</v>
      </c>
      <c r="Q77" s="52">
        <f t="shared" si="4"/>
        <v>0</v>
      </c>
    </row>
    <row r="78" spans="12:17" ht="14.25" thickBot="1" x14ac:dyDescent="0.2">
      <c r="M78" s="65"/>
      <c r="N78" s="24" t="s">
        <v>21</v>
      </c>
      <c r="O78" s="52">
        <v>274</v>
      </c>
      <c r="P78" s="53">
        <f>IF($D$5&lt;=2000,0,$D$5-2000)</f>
        <v>0</v>
      </c>
      <c r="Q78" s="52">
        <f t="shared" si="4"/>
        <v>0</v>
      </c>
    </row>
    <row r="79" spans="12:17" ht="14.25" thickBot="1" x14ac:dyDescent="0.2">
      <c r="P79" s="72" t="s">
        <v>24</v>
      </c>
      <c r="Q79" s="66">
        <f>SUM(Q73:Q78)</f>
        <v>4419</v>
      </c>
    </row>
    <row r="81" spans="12:17" ht="17.25" x14ac:dyDescent="0.2">
      <c r="L81" s="3" t="s">
        <v>28</v>
      </c>
    </row>
    <row r="83" spans="12:17" ht="14.25" x14ac:dyDescent="0.15">
      <c r="L83" s="12" t="s">
        <v>0</v>
      </c>
      <c r="N83" s="13"/>
      <c r="O83" s="4"/>
      <c r="P83" s="4"/>
      <c r="Q83" s="4"/>
    </row>
    <row r="84" spans="12:17" x14ac:dyDescent="0.15">
      <c r="L84" s="73" t="s">
        <v>1</v>
      </c>
      <c r="M84" s="60" t="s">
        <v>2</v>
      </c>
      <c r="N84" s="17"/>
      <c r="O84" s="4"/>
    </row>
    <row r="85" spans="12:17" x14ac:dyDescent="0.15">
      <c r="L85" s="24" t="s">
        <v>41</v>
      </c>
      <c r="M85" s="25">
        <v>1580</v>
      </c>
      <c r="N85" s="22"/>
      <c r="O85" s="4"/>
    </row>
    <row r="86" spans="12:17" x14ac:dyDescent="0.15">
      <c r="L86" s="24" t="s">
        <v>34</v>
      </c>
      <c r="M86" s="25">
        <v>7780</v>
      </c>
      <c r="N86" s="22"/>
    </row>
    <row r="87" spans="12:17" x14ac:dyDescent="0.15">
      <c r="L87" s="24" t="s">
        <v>35</v>
      </c>
      <c r="M87" s="25">
        <v>13860</v>
      </c>
      <c r="N87" s="22"/>
    </row>
    <row r="88" spans="12:17" x14ac:dyDescent="0.15">
      <c r="L88" s="24" t="s">
        <v>36</v>
      </c>
      <c r="M88" s="25">
        <v>27220</v>
      </c>
      <c r="N88" s="22"/>
    </row>
    <row r="89" spans="12:17" x14ac:dyDescent="0.15">
      <c r="L89" s="24" t="s">
        <v>37</v>
      </c>
      <c r="M89" s="25">
        <v>61900</v>
      </c>
      <c r="N89" s="22"/>
    </row>
    <row r="90" spans="12:17" x14ac:dyDescent="0.15">
      <c r="L90" s="24" t="s">
        <v>38</v>
      </c>
      <c r="M90" s="25">
        <v>120700</v>
      </c>
      <c r="N90" s="22"/>
    </row>
    <row r="91" spans="12:17" x14ac:dyDescent="0.15">
      <c r="L91" s="24" t="s">
        <v>39</v>
      </c>
      <c r="M91" s="25">
        <v>325520</v>
      </c>
      <c r="N91" s="22"/>
    </row>
    <row r="92" spans="12:17" x14ac:dyDescent="0.15">
      <c r="L92" s="24" t="s">
        <v>40</v>
      </c>
      <c r="M92" s="25">
        <v>628100</v>
      </c>
      <c r="N92" s="22"/>
    </row>
    <row r="93" spans="12:17" x14ac:dyDescent="0.15">
      <c r="M93" s="45"/>
      <c r="N93" s="45"/>
    </row>
    <row r="94" spans="12:17" x14ac:dyDescent="0.15">
      <c r="L94" s="24"/>
      <c r="M94" s="46" t="s">
        <v>5</v>
      </c>
      <c r="N94" s="47"/>
      <c r="O94" s="48"/>
      <c r="P94" s="49">
        <v>0</v>
      </c>
      <c r="Q94" s="50">
        <f>VLOOKUP(D4,L85:M92,2,FALSE)</f>
        <v>1580</v>
      </c>
    </row>
    <row r="95" spans="12:17" x14ac:dyDescent="0.15">
      <c r="L95" s="78" t="s">
        <v>6</v>
      </c>
      <c r="M95" s="51" t="s">
        <v>7</v>
      </c>
      <c r="N95" s="24" t="s">
        <v>8</v>
      </c>
      <c r="O95" s="52">
        <v>25</v>
      </c>
      <c r="P95" s="53">
        <f>IF($D$4="13,20,25㎜(一般家庭用)",IF($D$5&gt;=12,12,$D$5),0)</f>
        <v>12</v>
      </c>
      <c r="Q95" s="52">
        <f>O95*P95</f>
        <v>300</v>
      </c>
    </row>
    <row r="96" spans="12:17" x14ac:dyDescent="0.15">
      <c r="L96" s="79"/>
      <c r="M96" s="54"/>
      <c r="N96" s="24" t="s">
        <v>9</v>
      </c>
      <c r="O96" s="52">
        <v>35</v>
      </c>
      <c r="P96" s="53">
        <f>IF($D$4="13,20,25㎜(一般家庭用)",IF($D$5&lt;=12,0,IF($D$5&gt;=20,8,$D$5-12)),0)</f>
        <v>8</v>
      </c>
      <c r="Q96" s="52">
        <f>O96*P96</f>
        <v>280</v>
      </c>
    </row>
    <row r="97" spans="12:17" x14ac:dyDescent="0.15">
      <c r="L97" s="79"/>
      <c r="M97" s="54"/>
      <c r="N97" s="24" t="s">
        <v>10</v>
      </c>
      <c r="O97" s="52">
        <v>140</v>
      </c>
      <c r="P97" s="53">
        <f>IF($D$4="13,20,25㎜(一般家庭用)",IF($D$5&lt;=20,0,IF($D$5&gt;=40,20,$D$5-20)),0)</f>
        <v>20</v>
      </c>
      <c r="Q97" s="52">
        <f>O97*P97</f>
        <v>2800</v>
      </c>
    </row>
    <row r="98" spans="12:17" x14ac:dyDescent="0.15">
      <c r="L98" s="79"/>
      <c r="M98" s="54"/>
      <c r="N98" s="24" t="s">
        <v>11</v>
      </c>
      <c r="O98" s="52">
        <v>205</v>
      </c>
      <c r="P98" s="53">
        <f>IF($D$4="13,20,25㎜(一般家庭用)",IF($D$5&lt;=40,0,IF($D$5&gt;=60,20,$D$5-40)),0)</f>
        <v>5</v>
      </c>
      <c r="Q98" s="52">
        <f>O98*P98</f>
        <v>1025</v>
      </c>
    </row>
    <row r="99" spans="12:17" x14ac:dyDescent="0.15">
      <c r="L99" s="79"/>
      <c r="M99" s="54"/>
      <c r="N99" s="24" t="s">
        <v>12</v>
      </c>
      <c r="O99" s="52">
        <v>225</v>
      </c>
      <c r="P99" s="53">
        <f>IF($D$4="13,20,25㎜(一般家庭用)",IF($D$5&lt;=60,0,IF($D$5&gt;=100,40,$D$5-60)),0)</f>
        <v>0</v>
      </c>
      <c r="Q99" s="52">
        <f t="shared" ref="Q99:Q108" si="5">O99*P99</f>
        <v>0</v>
      </c>
    </row>
    <row r="100" spans="12:17" x14ac:dyDescent="0.15">
      <c r="L100" s="79"/>
      <c r="M100" s="54"/>
      <c r="N100" s="24" t="s">
        <v>13</v>
      </c>
      <c r="O100" s="52">
        <v>280</v>
      </c>
      <c r="P100" s="53">
        <f>IF($D$4="13,20,25㎜(一般家庭用)",IF($D$5&lt;=100,0,IF($D$5&gt;=600,500,$D$5-100)),0)</f>
        <v>0</v>
      </c>
      <c r="Q100" s="52">
        <f t="shared" si="5"/>
        <v>0</v>
      </c>
    </row>
    <row r="101" spans="12:17" x14ac:dyDescent="0.15">
      <c r="L101" s="79"/>
      <c r="M101" s="55"/>
      <c r="N101" s="56" t="s">
        <v>14</v>
      </c>
      <c r="O101" s="52">
        <v>330</v>
      </c>
      <c r="P101" s="53">
        <f>IF($D$4="13,20,25㎜(一般家庭用)",IF($D$5&lt;=600,0,IF($D$5&gt;=2000,1400,$D$5-600)),0)</f>
        <v>0</v>
      </c>
      <c r="Q101" s="52">
        <f t="shared" si="5"/>
        <v>0</v>
      </c>
    </row>
    <row r="102" spans="12:17" x14ac:dyDescent="0.15">
      <c r="L102" s="79"/>
      <c r="M102" s="59"/>
      <c r="N102" s="60" t="s">
        <v>15</v>
      </c>
      <c r="O102" s="52">
        <v>350</v>
      </c>
      <c r="P102" s="53">
        <f>IF($D$4="13,20,25㎜(一般家庭用)",IF($D$5&gt;=2001,$D$5-2000,0),0)</f>
        <v>0</v>
      </c>
      <c r="Q102" s="52">
        <f t="shared" si="5"/>
        <v>0</v>
      </c>
    </row>
    <row r="103" spans="12:17" x14ac:dyDescent="0.15">
      <c r="L103" s="79"/>
      <c r="M103" s="61" t="s">
        <v>16</v>
      </c>
      <c r="N103" s="24" t="s">
        <v>17</v>
      </c>
      <c r="O103" s="52">
        <v>140</v>
      </c>
      <c r="P103" s="53">
        <f>IF($D$4="13,20,25㎜(一般家庭用)",0,IF($D$5&gt;=40,40,$D$5))</f>
        <v>0</v>
      </c>
      <c r="Q103" s="52">
        <f t="shared" si="5"/>
        <v>0</v>
      </c>
    </row>
    <row r="104" spans="12:17" x14ac:dyDescent="0.15">
      <c r="L104" s="79"/>
      <c r="M104" s="62"/>
      <c r="N104" s="24" t="s">
        <v>11</v>
      </c>
      <c r="O104" s="52">
        <v>205</v>
      </c>
      <c r="P104" s="53">
        <f>IF($D$4="13,20,25㎜(一般家庭用)",0,IF($D$5&lt;=40,0,IF($D$5&gt;=60,20,$D$5-40)))</f>
        <v>0</v>
      </c>
      <c r="Q104" s="52">
        <f t="shared" si="5"/>
        <v>0</v>
      </c>
    </row>
    <row r="105" spans="12:17" x14ac:dyDescent="0.15">
      <c r="L105" s="79"/>
      <c r="M105" s="62"/>
      <c r="N105" s="24" t="s">
        <v>12</v>
      </c>
      <c r="O105" s="52">
        <v>225</v>
      </c>
      <c r="P105" s="53">
        <f>IF($D$4="13,20,25㎜(一般家庭用)",0,IF($D$5&lt;=60,0,IF($D$5&gt;=100,40,$D$5-60)))</f>
        <v>0</v>
      </c>
      <c r="Q105" s="52">
        <f t="shared" si="5"/>
        <v>0</v>
      </c>
    </row>
    <row r="106" spans="12:17" x14ac:dyDescent="0.15">
      <c r="L106" s="79"/>
      <c r="M106" s="62"/>
      <c r="N106" s="24" t="s">
        <v>13</v>
      </c>
      <c r="O106" s="52">
        <v>280</v>
      </c>
      <c r="P106" s="53">
        <f>IF($D$4="13,20,25㎜(一般家庭用)",0,IF($D$5&lt;=100,0,IF($D$5&gt;=600,500,$D$5-100)))</f>
        <v>0</v>
      </c>
      <c r="Q106" s="52">
        <f t="shared" si="5"/>
        <v>0</v>
      </c>
    </row>
    <row r="107" spans="12:17" x14ac:dyDescent="0.15">
      <c r="L107" s="79"/>
      <c r="M107" s="62"/>
      <c r="N107" s="60" t="s">
        <v>14</v>
      </c>
      <c r="O107" s="52">
        <v>330</v>
      </c>
      <c r="P107" s="53">
        <f>IF($D$4="13,20,25㎜(一般家庭用)",0,IF($D$5&lt;=600,0,IF($D$5&gt;=2000,1400,$D$5-600)))</f>
        <v>0</v>
      </c>
      <c r="Q107" s="52">
        <f t="shared" si="5"/>
        <v>0</v>
      </c>
    </row>
    <row r="108" spans="12:17" ht="14.25" thickBot="1" x14ac:dyDescent="0.2">
      <c r="L108" s="80"/>
      <c r="M108" s="65"/>
      <c r="N108" s="59" t="s">
        <v>15</v>
      </c>
      <c r="O108" s="52">
        <v>350</v>
      </c>
      <c r="P108" s="53">
        <f>IF($D$4="13,20,25㎜(一般家庭用)",0,IF($D$5&gt;=2001,$D$5-2000,0))</f>
        <v>0</v>
      </c>
      <c r="Q108" s="52">
        <f t="shared" si="5"/>
        <v>0</v>
      </c>
    </row>
    <row r="109" spans="12:17" ht="14.25" thickBot="1" x14ac:dyDescent="0.2">
      <c r="P109" s="57" t="s">
        <v>23</v>
      </c>
      <c r="Q109" s="66">
        <f>SUM(Q94:Q108)</f>
        <v>5985</v>
      </c>
    </row>
    <row r="110" spans="12:17" x14ac:dyDescent="0.15">
      <c r="M110" s="45"/>
      <c r="N110" s="45"/>
    </row>
    <row r="111" spans="12:17" ht="14.25" x14ac:dyDescent="0.15">
      <c r="L111" s="12" t="s">
        <v>18</v>
      </c>
    </row>
    <row r="112" spans="12:17" x14ac:dyDescent="0.15">
      <c r="M112" s="67" t="s">
        <v>5</v>
      </c>
      <c r="N112" s="24" t="s">
        <v>19</v>
      </c>
      <c r="O112" s="52">
        <v>1534</v>
      </c>
      <c r="P112" s="53">
        <v>20</v>
      </c>
      <c r="Q112" s="52">
        <v>1534</v>
      </c>
    </row>
    <row r="113" spans="12:17" x14ac:dyDescent="0.15">
      <c r="M113" s="68" t="s">
        <v>6</v>
      </c>
      <c r="N113" s="24" t="s">
        <v>10</v>
      </c>
      <c r="O113" s="52">
        <v>102</v>
      </c>
      <c r="P113" s="53">
        <f>IF($D$5&lt;=20,0,IF($D$5&lt;=40,$D$5-20,40-20))</f>
        <v>20</v>
      </c>
      <c r="Q113" s="52">
        <f>O113*P113</f>
        <v>2040</v>
      </c>
    </row>
    <row r="114" spans="12:17" x14ac:dyDescent="0.15">
      <c r="M114" s="62"/>
      <c r="N114" s="24" t="s">
        <v>20</v>
      </c>
      <c r="O114" s="52">
        <v>169</v>
      </c>
      <c r="P114" s="53">
        <f>IF($D$5&lt;=40,0,IF($D$5&lt;=100,$D$5-40,60))</f>
        <v>5</v>
      </c>
      <c r="Q114" s="52">
        <f t="shared" ref="Q114:Q117" si="6">O114*P114</f>
        <v>845</v>
      </c>
    </row>
    <row r="115" spans="12:17" x14ac:dyDescent="0.15">
      <c r="M115" s="71"/>
      <c r="N115" s="24" t="s">
        <v>13</v>
      </c>
      <c r="O115" s="52">
        <v>198</v>
      </c>
      <c r="P115" s="53">
        <f>IF($D$5&lt;=100,0,IF($D$5&lt;=600,$D$5-100,500))</f>
        <v>0</v>
      </c>
      <c r="Q115" s="52">
        <f t="shared" si="6"/>
        <v>0</v>
      </c>
    </row>
    <row r="116" spans="12:17" x14ac:dyDescent="0.15">
      <c r="M116" s="71"/>
      <c r="N116" s="24" t="s">
        <v>14</v>
      </c>
      <c r="O116" s="52">
        <v>239</v>
      </c>
      <c r="P116" s="53">
        <f>IF($D$5&lt;=600,0,IF($D$5&lt;=2000,$D$5-600,1400))</f>
        <v>0</v>
      </c>
      <c r="Q116" s="52">
        <f t="shared" si="6"/>
        <v>0</v>
      </c>
    </row>
    <row r="117" spans="12:17" ht="14.25" thickBot="1" x14ac:dyDescent="0.2">
      <c r="M117" s="65"/>
      <c r="N117" s="24" t="s">
        <v>21</v>
      </c>
      <c r="O117" s="52">
        <v>274</v>
      </c>
      <c r="P117" s="53">
        <f>IF($D$5&lt;=2000,0,$D$5-2000)</f>
        <v>0</v>
      </c>
      <c r="Q117" s="52">
        <f t="shared" si="6"/>
        <v>0</v>
      </c>
    </row>
    <row r="118" spans="12:17" ht="14.25" thickBot="1" x14ac:dyDescent="0.2">
      <c r="P118" s="72" t="s">
        <v>24</v>
      </c>
      <c r="Q118" s="66">
        <f>SUM(Q112:Q117)</f>
        <v>4419</v>
      </c>
    </row>
    <row r="120" spans="12:17" ht="17.25" x14ac:dyDescent="0.2">
      <c r="L120" s="3" t="s">
        <v>29</v>
      </c>
    </row>
    <row r="122" spans="12:17" ht="14.25" x14ac:dyDescent="0.15">
      <c r="L122" s="12" t="s">
        <v>0</v>
      </c>
      <c r="N122" s="13"/>
      <c r="O122" s="4"/>
      <c r="P122" s="4"/>
      <c r="Q122" s="4"/>
    </row>
    <row r="123" spans="12:17" x14ac:dyDescent="0.15">
      <c r="L123" s="73" t="s">
        <v>1</v>
      </c>
      <c r="M123" s="60" t="s">
        <v>2</v>
      </c>
      <c r="N123" s="17"/>
      <c r="O123" s="4"/>
    </row>
    <row r="124" spans="12:17" x14ac:dyDescent="0.15">
      <c r="L124" s="24" t="s">
        <v>41</v>
      </c>
      <c r="M124" s="25">
        <v>1780</v>
      </c>
      <c r="N124" s="22"/>
      <c r="O124" s="4"/>
    </row>
    <row r="125" spans="12:17" x14ac:dyDescent="0.15">
      <c r="L125" s="24" t="s">
        <v>34</v>
      </c>
      <c r="M125" s="25">
        <v>8280</v>
      </c>
      <c r="N125" s="22"/>
    </row>
    <row r="126" spans="12:17" x14ac:dyDescent="0.15">
      <c r="L126" s="24" t="s">
        <v>35</v>
      </c>
      <c r="M126" s="25">
        <v>14460</v>
      </c>
      <c r="N126" s="22"/>
    </row>
    <row r="127" spans="12:17" x14ac:dyDescent="0.15">
      <c r="L127" s="24" t="s">
        <v>36</v>
      </c>
      <c r="M127" s="25">
        <v>27920</v>
      </c>
      <c r="N127" s="22"/>
    </row>
    <row r="128" spans="12:17" x14ac:dyDescent="0.15">
      <c r="L128" s="24" t="s">
        <v>37</v>
      </c>
      <c r="M128" s="25">
        <v>62700</v>
      </c>
      <c r="N128" s="22"/>
    </row>
    <row r="129" spans="12:17" x14ac:dyDescent="0.15">
      <c r="L129" s="24" t="s">
        <v>38</v>
      </c>
      <c r="M129" s="25">
        <v>121800</v>
      </c>
      <c r="N129" s="22"/>
    </row>
    <row r="130" spans="12:17" x14ac:dyDescent="0.15">
      <c r="L130" s="24" t="s">
        <v>39</v>
      </c>
      <c r="M130" s="25">
        <v>326820</v>
      </c>
      <c r="N130" s="22"/>
    </row>
    <row r="131" spans="12:17" x14ac:dyDescent="0.15">
      <c r="L131" s="24" t="s">
        <v>40</v>
      </c>
      <c r="M131" s="25">
        <v>629600</v>
      </c>
      <c r="N131" s="22"/>
    </row>
    <row r="132" spans="12:17" x14ac:dyDescent="0.15">
      <c r="M132" s="45"/>
      <c r="N132" s="45"/>
    </row>
    <row r="133" spans="12:17" x14ac:dyDescent="0.15">
      <c r="L133" s="24"/>
      <c r="M133" s="46" t="s">
        <v>5</v>
      </c>
      <c r="N133" s="47"/>
      <c r="O133" s="48"/>
      <c r="P133" s="49">
        <v>0</v>
      </c>
      <c r="Q133" s="50">
        <f>VLOOKUP(D4,L124:M131,2,FALSE)</f>
        <v>1780</v>
      </c>
    </row>
    <row r="134" spans="12:17" x14ac:dyDescent="0.15">
      <c r="L134" s="78" t="s">
        <v>6</v>
      </c>
      <c r="M134" s="51" t="s">
        <v>7</v>
      </c>
      <c r="N134" s="24" t="s">
        <v>8</v>
      </c>
      <c r="O134" s="52">
        <v>25</v>
      </c>
      <c r="P134" s="53">
        <f>IF($D$4="13,20,25㎜(一般家庭用)",IF($D$5&gt;=12,12,$D$5),0)</f>
        <v>12</v>
      </c>
      <c r="Q134" s="52">
        <f>O134*P134</f>
        <v>300</v>
      </c>
    </row>
    <row r="135" spans="12:17" x14ac:dyDescent="0.15">
      <c r="L135" s="79"/>
      <c r="M135" s="54"/>
      <c r="N135" s="24" t="s">
        <v>9</v>
      </c>
      <c r="O135" s="52">
        <v>35</v>
      </c>
      <c r="P135" s="53">
        <f>IF($D$4="13,20,25㎜(一般家庭用)",IF($D$5&lt;=12,0,IF($D$5&gt;=20,8,$D$5-12)),0)</f>
        <v>8</v>
      </c>
      <c r="Q135" s="52">
        <f>O135*P135</f>
        <v>280</v>
      </c>
    </row>
    <row r="136" spans="12:17" x14ac:dyDescent="0.15">
      <c r="L136" s="79"/>
      <c r="M136" s="54"/>
      <c r="N136" s="24" t="s">
        <v>10</v>
      </c>
      <c r="O136" s="52">
        <v>140</v>
      </c>
      <c r="P136" s="53">
        <f>IF($D$4="13,20,25㎜(一般家庭用)",IF($D$5&lt;=20,0,IF($D$5&gt;=40,20,$D$5-20)),0)</f>
        <v>20</v>
      </c>
      <c r="Q136" s="52">
        <f>O136*P136</f>
        <v>2800</v>
      </c>
    </row>
    <row r="137" spans="12:17" x14ac:dyDescent="0.15">
      <c r="L137" s="79"/>
      <c r="M137" s="54"/>
      <c r="N137" s="24" t="s">
        <v>11</v>
      </c>
      <c r="O137" s="52">
        <v>205</v>
      </c>
      <c r="P137" s="53">
        <f>IF($D$4="13,20,25㎜(一般家庭用)",IF($D$5&lt;=40,0,IF($D$5&gt;=60,20,$D$5-40)),0)</f>
        <v>5</v>
      </c>
      <c r="Q137" s="52">
        <f>O137*P137</f>
        <v>1025</v>
      </c>
    </row>
    <row r="138" spans="12:17" x14ac:dyDescent="0.15">
      <c r="L138" s="79"/>
      <c r="M138" s="54"/>
      <c r="N138" s="24" t="s">
        <v>12</v>
      </c>
      <c r="O138" s="52">
        <v>225</v>
      </c>
      <c r="P138" s="53">
        <f>IF($D$4="13,20,25㎜(一般家庭用)",IF($D$5&lt;=60,0,IF($D$5&gt;=100,40,$D$5-60)),0)</f>
        <v>0</v>
      </c>
      <c r="Q138" s="52">
        <f t="shared" ref="Q138:Q147" si="7">O138*P138</f>
        <v>0</v>
      </c>
    </row>
    <row r="139" spans="12:17" x14ac:dyDescent="0.15">
      <c r="L139" s="79"/>
      <c r="M139" s="54"/>
      <c r="N139" s="24" t="s">
        <v>13</v>
      </c>
      <c r="O139" s="52">
        <v>280</v>
      </c>
      <c r="P139" s="53">
        <f>IF($D$4="13,20,25㎜(一般家庭用)",IF($D$5&lt;=100,0,IF($D$5&gt;=600,500,$D$5-100)),0)</f>
        <v>0</v>
      </c>
      <c r="Q139" s="52">
        <f t="shared" si="7"/>
        <v>0</v>
      </c>
    </row>
    <row r="140" spans="12:17" x14ac:dyDescent="0.15">
      <c r="L140" s="79"/>
      <c r="M140" s="55"/>
      <c r="N140" s="56" t="s">
        <v>14</v>
      </c>
      <c r="O140" s="52">
        <v>330</v>
      </c>
      <c r="P140" s="53">
        <f>IF($D$4="13,20,25㎜(一般家庭用)",IF($D$5&lt;=600,0,IF($D$5&gt;=2000,1400,$D$5-600)),0)</f>
        <v>0</v>
      </c>
      <c r="Q140" s="52">
        <f t="shared" si="7"/>
        <v>0</v>
      </c>
    </row>
    <row r="141" spans="12:17" x14ac:dyDescent="0.15">
      <c r="L141" s="79"/>
      <c r="M141" s="59"/>
      <c r="N141" s="60" t="s">
        <v>15</v>
      </c>
      <c r="O141" s="52">
        <v>350</v>
      </c>
      <c r="P141" s="53">
        <f>IF($D$4="13,20,25㎜(一般家庭用)",IF($D$5&gt;=2001,$D$5-2000,0),0)</f>
        <v>0</v>
      </c>
      <c r="Q141" s="52">
        <f t="shared" si="7"/>
        <v>0</v>
      </c>
    </row>
    <row r="142" spans="12:17" x14ac:dyDescent="0.15">
      <c r="L142" s="79"/>
      <c r="M142" s="61" t="s">
        <v>16</v>
      </c>
      <c r="N142" s="24" t="s">
        <v>17</v>
      </c>
      <c r="O142" s="52">
        <v>140</v>
      </c>
      <c r="P142" s="53">
        <f>IF($D$4="13,20,25㎜(一般家庭用)",0,IF($D$5&gt;=40,40,$D$5))</f>
        <v>0</v>
      </c>
      <c r="Q142" s="52">
        <f t="shared" si="7"/>
        <v>0</v>
      </c>
    </row>
    <row r="143" spans="12:17" x14ac:dyDescent="0.15">
      <c r="L143" s="79"/>
      <c r="M143" s="62"/>
      <c r="N143" s="24" t="s">
        <v>11</v>
      </c>
      <c r="O143" s="52">
        <v>205</v>
      </c>
      <c r="P143" s="53">
        <f>IF($D$4="13,20,25㎜(一般家庭用)",0,IF($D$5&lt;=40,0,IF($D$5&gt;=60,20,$D$5-40)))</f>
        <v>0</v>
      </c>
      <c r="Q143" s="52">
        <f t="shared" si="7"/>
        <v>0</v>
      </c>
    </row>
    <row r="144" spans="12:17" x14ac:dyDescent="0.15">
      <c r="L144" s="79"/>
      <c r="M144" s="62"/>
      <c r="N144" s="24" t="s">
        <v>12</v>
      </c>
      <c r="O144" s="52">
        <v>225</v>
      </c>
      <c r="P144" s="53">
        <f>IF($D$4="13,20,25㎜(一般家庭用)",0,IF($D$5&lt;=60,0,IF($D$5&gt;=100,40,$D$5-60)))</f>
        <v>0</v>
      </c>
      <c r="Q144" s="52">
        <f t="shared" si="7"/>
        <v>0</v>
      </c>
    </row>
    <row r="145" spans="12:17" x14ac:dyDescent="0.15">
      <c r="L145" s="79"/>
      <c r="M145" s="62"/>
      <c r="N145" s="24" t="s">
        <v>13</v>
      </c>
      <c r="O145" s="52">
        <v>280</v>
      </c>
      <c r="P145" s="53">
        <f>IF($D$4="13,20,25㎜(一般家庭用)",0,IF($D$5&lt;=100,0,IF($D$5&gt;=600,500,$D$5-100)))</f>
        <v>0</v>
      </c>
      <c r="Q145" s="52">
        <f t="shared" si="7"/>
        <v>0</v>
      </c>
    </row>
    <row r="146" spans="12:17" x14ac:dyDescent="0.15">
      <c r="L146" s="79"/>
      <c r="M146" s="62"/>
      <c r="N146" s="60" t="s">
        <v>14</v>
      </c>
      <c r="O146" s="52">
        <v>330</v>
      </c>
      <c r="P146" s="53">
        <f>IF($D$4="13,20,25㎜(一般家庭用)",0,IF($D$5&lt;=600,0,IF($D$5&gt;=2000,1400,$D$5-600)))</f>
        <v>0</v>
      </c>
      <c r="Q146" s="52">
        <f t="shared" si="7"/>
        <v>0</v>
      </c>
    </row>
    <row r="147" spans="12:17" ht="14.25" thickBot="1" x14ac:dyDescent="0.2">
      <c r="L147" s="80"/>
      <c r="M147" s="65"/>
      <c r="N147" s="59" t="s">
        <v>15</v>
      </c>
      <c r="O147" s="52">
        <v>350</v>
      </c>
      <c r="P147" s="53">
        <f>IF($D$4="13,20,25㎜(一般家庭用)",0,IF($D$5&gt;=2001,$D$5-2000,0))</f>
        <v>0</v>
      </c>
      <c r="Q147" s="52">
        <f t="shared" si="7"/>
        <v>0</v>
      </c>
    </row>
    <row r="148" spans="12:17" ht="14.25" thickBot="1" x14ac:dyDescent="0.2">
      <c r="P148" s="57" t="s">
        <v>23</v>
      </c>
      <c r="Q148" s="66">
        <f>SUM(Q133:Q147)</f>
        <v>6185</v>
      </c>
    </row>
    <row r="149" spans="12:17" x14ac:dyDescent="0.15">
      <c r="M149" s="45"/>
      <c r="N149" s="45"/>
    </row>
    <row r="150" spans="12:17" ht="14.25" x14ac:dyDescent="0.15">
      <c r="L150" s="12" t="s">
        <v>18</v>
      </c>
    </row>
    <row r="151" spans="12:17" x14ac:dyDescent="0.15">
      <c r="M151" s="67" t="s">
        <v>5</v>
      </c>
      <c r="N151" s="24" t="s">
        <v>19</v>
      </c>
      <c r="O151" s="52">
        <v>1534</v>
      </c>
      <c r="P151" s="53">
        <v>20</v>
      </c>
      <c r="Q151" s="52">
        <v>1534</v>
      </c>
    </row>
    <row r="152" spans="12:17" x14ac:dyDescent="0.15">
      <c r="M152" s="68" t="s">
        <v>6</v>
      </c>
      <c r="N152" s="24" t="s">
        <v>10</v>
      </c>
      <c r="O152" s="52">
        <v>102</v>
      </c>
      <c r="P152" s="53">
        <f>IF($D$5&lt;=20,0,IF($D$5&lt;=40,$D$5-20,40-20))</f>
        <v>20</v>
      </c>
      <c r="Q152" s="52">
        <f t="shared" ref="Q152:Q156" si="8">O152*P152</f>
        <v>2040</v>
      </c>
    </row>
    <row r="153" spans="12:17" x14ac:dyDescent="0.15">
      <c r="M153" s="62"/>
      <c r="N153" s="24" t="s">
        <v>20</v>
      </c>
      <c r="O153" s="52">
        <v>169</v>
      </c>
      <c r="P153" s="53">
        <f>IF($D$5&lt;=40,0,IF($D$5&lt;=100,$D$5-40,60))</f>
        <v>5</v>
      </c>
      <c r="Q153" s="52">
        <f t="shared" si="8"/>
        <v>845</v>
      </c>
    </row>
    <row r="154" spans="12:17" x14ac:dyDescent="0.15">
      <c r="M154" s="71"/>
      <c r="N154" s="24" t="s">
        <v>13</v>
      </c>
      <c r="O154" s="52">
        <v>198</v>
      </c>
      <c r="P154" s="53">
        <f>IF($D$5&lt;=100,0,IF($D$5&lt;=600,$D$5-100,500))</f>
        <v>0</v>
      </c>
      <c r="Q154" s="52">
        <f t="shared" si="8"/>
        <v>0</v>
      </c>
    </row>
    <row r="155" spans="12:17" x14ac:dyDescent="0.15">
      <c r="M155" s="71"/>
      <c r="N155" s="24" t="s">
        <v>14</v>
      </c>
      <c r="O155" s="52">
        <v>239</v>
      </c>
      <c r="P155" s="53">
        <f>IF($D$5&lt;=600,0,IF($D$5&lt;=2000,$D$5-600,1400))</f>
        <v>0</v>
      </c>
      <c r="Q155" s="52">
        <f t="shared" si="8"/>
        <v>0</v>
      </c>
    </row>
    <row r="156" spans="12:17" ht="14.25" thickBot="1" x14ac:dyDescent="0.2">
      <c r="M156" s="65"/>
      <c r="N156" s="24" t="s">
        <v>21</v>
      </c>
      <c r="O156" s="52">
        <v>274</v>
      </c>
      <c r="P156" s="53">
        <f>IF($D$5&lt;=2000,0,$D$5-2000)</f>
        <v>0</v>
      </c>
      <c r="Q156" s="52">
        <f t="shared" si="8"/>
        <v>0</v>
      </c>
    </row>
    <row r="157" spans="12:17" ht="14.25" thickBot="1" x14ac:dyDescent="0.2">
      <c r="P157" s="72" t="s">
        <v>24</v>
      </c>
      <c r="Q157" s="66">
        <f>SUM(Q151:Q156)</f>
        <v>4419</v>
      </c>
    </row>
  </sheetData>
  <sheetProtection algorithmName="SHA-512" hashValue="QdEGcpgAa0VFeZN0f5O89qtfcMBoiY9T7DFNH6uhzLarR/iNlHQf4P5Yjq7HXrA399MiTevnsQxusxozF+NUKw==" saltValue="fz1rK9KLHOPlYRpjQjGnjg==" spinCount="100000" sheet="1" objects="1" scenarios="1"/>
  <mergeCells count="9">
    <mergeCell ref="M5:M6"/>
    <mergeCell ref="L95:L108"/>
    <mergeCell ref="L134:L147"/>
    <mergeCell ref="L17:L30"/>
    <mergeCell ref="B2:I2"/>
    <mergeCell ref="L56:L69"/>
    <mergeCell ref="E7:F7"/>
    <mergeCell ref="E6:F6"/>
    <mergeCell ref="L5:L6"/>
  </mergeCells>
  <phoneticPr fontId="2"/>
  <dataValidations count="1">
    <dataValidation type="list" allowBlank="1" showInputMessage="1" showErrorMessage="1" sqref="D4" xr:uid="{00000000-0002-0000-0000-000000000000}">
      <formula1>$L$7:$L$14</formula1>
    </dataValidation>
  </dataValidations>
  <pageMargins left="0.70866141732283472" right="0.70866141732283472" top="0.74803149606299213" bottom="0.74803149606299213" header="0.31496062992125984" footer="0.31496062992125984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高槻市</vt:lpstr>
      <vt:lpstr>高槻市!Print_Area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春口　一生</dc:creator>
  <cp:lastModifiedBy>高槻市</cp:lastModifiedBy>
  <cp:lastPrinted>2025-03-19T07:59:06Z</cp:lastPrinted>
  <dcterms:created xsi:type="dcterms:W3CDTF">2025-03-06T06:30:11Z</dcterms:created>
  <dcterms:modified xsi:type="dcterms:W3CDTF">2025-03-24T02:39:24Z</dcterms:modified>
</cp:coreProperties>
</file>